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970" tabRatio="601" activeTab="0"/>
  </bookViews>
  <sheets>
    <sheet name="tempor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<sst xmlns="http://schemas.openxmlformats.org/spreadsheetml/2006/main" count="79" uniqueCount="76">
  <si>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Respons. amm.ivi</t>
  </si>
  <si>
    <t>Direttore amm. Conserv. ed Accad.</t>
  </si>
  <si>
    <t>ANNI</t>
  </si>
  <si>
    <t>70%DIFFER</t>
  </si>
  <si>
    <t>ANZ INQ</t>
  </si>
  <si>
    <t>V/G</t>
  </si>
  <si>
    <t>GIORNI</t>
  </si>
  <si>
    <t>GG TOT</t>
  </si>
  <si>
    <t>MESI</t>
  </si>
  <si>
    <t>GG</t>
  </si>
  <si>
    <t>MM</t>
  </si>
  <si>
    <t>AA</t>
  </si>
  <si>
    <t>ANZIANITA' TOTALE AL 1/9/2000</t>
  </si>
  <si>
    <t>PASSAGGIO GRADONE</t>
  </si>
  <si>
    <t>POS .INIZIALE</t>
  </si>
  <si>
    <t>da 3 a 8          6</t>
  </si>
  <si>
    <t>da 9 a 14        6</t>
  </si>
  <si>
    <t>da 15 a 20      6</t>
  </si>
  <si>
    <t>da 21 a 27      7</t>
  </si>
  <si>
    <t>da 28 a 34      7</t>
  </si>
  <si>
    <t>da 0 a 2          2</t>
  </si>
  <si>
    <t>STIP RA AL 1/9/00</t>
  </si>
  <si>
    <t>ASS AD PERS</t>
  </si>
  <si>
    <t>DATA PASS</t>
  </si>
  <si>
    <t>GRAD</t>
  </si>
  <si>
    <t>STIP</t>
  </si>
  <si>
    <t>STIP INQU</t>
  </si>
  <si>
    <t>GG TEMP ADP</t>
  </si>
  <si>
    <t>ANZ NECESSARIA PASS GRAD:</t>
  </si>
  <si>
    <t xml:space="preserve"> DIFF GRAD:</t>
  </si>
  <si>
    <t>stip al 1/9/00</t>
  </si>
  <si>
    <t xml:space="preserve">da 35              </t>
  </si>
  <si>
    <t>MAT ECON</t>
  </si>
  <si>
    <t>COGNOME</t>
  </si>
  <si>
    <t>NOME</t>
  </si>
  <si>
    <t>Dirett. Regime</t>
  </si>
  <si>
    <t>POSIZ STIP AL 1/1/2001</t>
  </si>
  <si>
    <t>stip al 1/1/01</t>
  </si>
  <si>
    <t>MM RATEO</t>
  </si>
  <si>
    <t>ANZIANITA' AA  MM</t>
  </si>
  <si>
    <t>IMPORTO RATEO</t>
  </si>
  <si>
    <t>MIGLIOR R.A</t>
  </si>
  <si>
    <t>A.D.P.</t>
  </si>
  <si>
    <t xml:space="preserve"> Da 1/01/01</t>
  </si>
  <si>
    <t>aum D.A.</t>
  </si>
  <si>
    <t>PROGRAMMA PER L'INQUADRAMENTO E LA TEMPORIZZAZIONE DEI DSGA DAL 1/9/2000</t>
  </si>
  <si>
    <t>LEGENDA</t>
  </si>
  <si>
    <t>RETRIBUZIONE INDIV DI ANZ.TA AL 01/09/2000</t>
  </si>
  <si>
    <t>ASSEGNO AD PERSONAM</t>
  </si>
  <si>
    <t>ANZIANITA' DI INQUADRAMENTO ANNI:</t>
  </si>
  <si>
    <t>anni</t>
  </si>
  <si>
    <t>mesi</t>
  </si>
  <si>
    <t>giorni</t>
  </si>
  <si>
    <t>TEMPORIZZAZIONE A.D.P.  AA/MM/GG</t>
  </si>
  <si>
    <t>ANZIANITA' TOT. AL 1/9/00 (A.INQ+A. TEMP)</t>
  </si>
  <si>
    <t>POSIZIONE STIP AL 1/1/01 (A REGIME)</t>
  </si>
  <si>
    <t>ANNI MESI GIORNI MANCANTI AL PASSAGGIO</t>
  </si>
  <si>
    <t>DATA PASSAGGIO GRADONE DA DIRETTORE</t>
  </si>
  <si>
    <t>RIA netta</t>
  </si>
  <si>
    <t>MESI RATEI MATURATI AL 31/8/01</t>
  </si>
  <si>
    <t>INQUADRAMENTO ECON. COME D.A. AL 1/9/00</t>
  </si>
  <si>
    <t>IMPORTO RATEI MATURATO AL 31/8/00</t>
  </si>
  <si>
    <t>STIP. TABELLARE DI INQUADRAMENTO AL 1/9/2000 (DIR)</t>
  </si>
  <si>
    <t>STIPENDIO AL PASSAGGIO CLASSE (DA)</t>
  </si>
  <si>
    <r>
      <t>STIP INIZ. D.A. 1/9/00</t>
    </r>
    <r>
      <rPr>
        <sz val="7"/>
        <rFont val="Arial"/>
        <family val="2"/>
      </rPr>
      <t xml:space="preserve"> (incluso aum. Tab a 15/3/01 e 70% diff)</t>
    </r>
  </si>
  <si>
    <t>al 1/09/2000</t>
  </si>
  <si>
    <t>ass ad pers.</t>
  </si>
  <si>
    <t>Anzianità</t>
  </si>
  <si>
    <t>Anni</t>
  </si>
  <si>
    <t>Mesi</t>
  </si>
  <si>
    <t>in god. al 1/9/00</t>
  </si>
  <si>
    <t>DECORRENZA</t>
  </si>
  <si>
    <t>1°</t>
  </si>
  <si>
    <t>PINCO</t>
  </si>
  <si>
    <t>PALLINO</t>
  </si>
  <si>
    <t>posizione di anni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</si>
</sst>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"/>
    <numFmt numFmtId="188" formatCode="0.0"/>
    <numFmt numFmtId="189" formatCode="&quot;L.&quot;\ #,##0"/>
    <numFmt numFmtId="190" formatCode="0.0000"/>
    <numFmt numFmtId="191" formatCode="0.00000"/>
  </numFmts>
  <fonts count="33">
    <font>
      <sz val="10"/>
      <name val="Arial"/>
      <family val="0"/>
    </font>
    <font>
      <b/>
      <sz val="7.5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7.5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2"/>
      <color indexed="57"/>
      <name val="Arial"/>
      <family val="2"/>
    </font>
    <font>
      <b/>
      <sz val="7"/>
      <name val="Arial"/>
      <family val="2"/>
    </font>
    <font>
      <b/>
      <sz val="10"/>
      <color indexed="48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7"/>
      <color indexed="10"/>
      <name val="Arial"/>
      <family val="2"/>
    </font>
    <font>
      <sz val="7"/>
      <color indexed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wrapText="1"/>
      <protection hidden="1"/>
    </xf>
    <xf numFmtId="3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188" fontId="0" fillId="0" borderId="0" xfId="0" applyNumberFormat="1" applyFont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left" shrinkToFit="1"/>
      <protection hidden="1"/>
    </xf>
    <xf numFmtId="0" fontId="3" fillId="0" borderId="3" xfId="0" applyFont="1" applyBorder="1" applyAlignment="1" applyProtection="1">
      <alignment horizontal="center" shrinkToFit="1"/>
      <protection hidden="1"/>
    </xf>
    <xf numFmtId="3" fontId="0" fillId="0" borderId="4" xfId="0" applyNumberForma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horizontal="center" shrinkToFit="1"/>
      <protection hidden="1"/>
    </xf>
    <xf numFmtId="3" fontId="0" fillId="0" borderId="4" xfId="0" applyNumberFormat="1" applyBorder="1" applyAlignment="1" applyProtection="1">
      <alignment shrinkToFit="1"/>
      <protection hidden="1"/>
    </xf>
    <xf numFmtId="1" fontId="0" fillId="0" borderId="4" xfId="0" applyNumberFormat="1" applyBorder="1" applyAlignment="1" applyProtection="1">
      <alignment horizontal="center" shrinkToFit="1"/>
      <protection hidden="1"/>
    </xf>
    <xf numFmtId="1" fontId="3" fillId="0" borderId="4" xfId="19" applyNumberFormat="1" applyFont="1" applyBorder="1" applyAlignment="1" applyProtection="1">
      <alignment horizontal="center" shrinkToFit="1"/>
      <protection hidden="1"/>
    </xf>
    <xf numFmtId="1" fontId="3" fillId="0" borderId="4" xfId="0" applyNumberFormat="1" applyFont="1" applyBorder="1" applyAlignment="1" applyProtection="1">
      <alignment horizontal="center" shrinkToFit="1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19" applyNumberForma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" fontId="3" fillId="0" borderId="5" xfId="19" applyNumberFormat="1" applyFont="1" applyBorder="1" applyAlignment="1" applyProtection="1">
      <alignment horizontal="center"/>
      <protection hidden="1"/>
    </xf>
    <xf numFmtId="1" fontId="3" fillId="0" borderId="5" xfId="0" applyNumberFormat="1" applyFont="1" applyBorder="1" applyAlignment="1" applyProtection="1">
      <alignment horizontal="center"/>
      <protection hidden="1"/>
    </xf>
    <xf numFmtId="1" fontId="3" fillId="0" borderId="0" xfId="19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9" fillId="0" borderId="5" xfId="0" applyNumberFormat="1" applyFont="1" applyBorder="1" applyAlignment="1" applyProtection="1">
      <alignment/>
      <protection hidden="1"/>
    </xf>
    <xf numFmtId="189" fontId="0" fillId="0" borderId="5" xfId="0" applyNumberForma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3" fontId="5" fillId="0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wrapText="1"/>
      <protection hidden="1"/>
    </xf>
    <xf numFmtId="3" fontId="5" fillId="2" borderId="11" xfId="0" applyNumberFormat="1" applyFont="1" applyFill="1" applyBorder="1" applyAlignment="1" applyProtection="1">
      <alignment horizontal="center" wrapText="1"/>
      <protection hidden="1"/>
    </xf>
    <xf numFmtId="3" fontId="2" fillId="2" borderId="12" xfId="0" applyNumberFormat="1" applyFont="1" applyFill="1" applyBorder="1" applyAlignment="1" applyProtection="1">
      <alignment horizontal="center" wrapText="1"/>
      <protection hidden="1"/>
    </xf>
    <xf numFmtId="0" fontId="0" fillId="2" borderId="5" xfId="0" applyFont="1" applyFill="1" applyBorder="1" applyAlignment="1" applyProtection="1">
      <alignment horizontal="center"/>
      <protection hidden="1"/>
    </xf>
    <xf numFmtId="188" fontId="0" fillId="2" borderId="5" xfId="0" applyNumberFormat="1" applyFont="1" applyFill="1" applyBorder="1" applyAlignment="1" applyProtection="1">
      <alignment horizontal="center"/>
      <protection hidden="1"/>
    </xf>
    <xf numFmtId="3" fontId="0" fillId="2" borderId="5" xfId="0" applyNumberFormat="1" applyFont="1" applyFill="1" applyBorder="1" applyAlignment="1" applyProtection="1">
      <alignment/>
      <protection hidden="1"/>
    </xf>
    <xf numFmtId="1" fontId="3" fillId="3" borderId="5" xfId="0" applyNumberFormat="1" applyFont="1" applyFill="1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89" fontId="12" fillId="0" borderId="0" xfId="0" applyNumberFormat="1" applyFont="1" applyBorder="1" applyAlignment="1" applyProtection="1">
      <alignment/>
      <protection hidden="1"/>
    </xf>
    <xf numFmtId="15" fontId="16" fillId="3" borderId="5" xfId="0" applyNumberFormat="1" applyFont="1" applyFill="1" applyBorder="1" applyAlignment="1" applyProtection="1">
      <alignment horizontal="center"/>
      <protection hidden="1"/>
    </xf>
    <xf numFmtId="0" fontId="16" fillId="3" borderId="5" xfId="0" applyFont="1" applyFill="1" applyBorder="1" applyAlignment="1" applyProtection="1">
      <alignment horizontal="center"/>
      <protection hidden="1"/>
    </xf>
    <xf numFmtId="3" fontId="16" fillId="3" borderId="5" xfId="0" applyNumberFormat="1" applyFont="1" applyFill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/>
      <protection hidden="1"/>
    </xf>
    <xf numFmtId="3" fontId="2" fillId="2" borderId="5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" fontId="12" fillId="4" borderId="5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5" xfId="0" applyFont="1" applyBorder="1" applyAlignment="1" applyProtection="1">
      <alignment horizontal="center"/>
      <protection hidden="1"/>
    </xf>
    <xf numFmtId="3" fontId="0" fillId="0" borderId="5" xfId="0" applyNumberFormat="1" applyFill="1" applyBorder="1" applyAlignment="1" applyProtection="1">
      <alignment horizontal="center"/>
      <protection hidden="1"/>
    </xf>
    <xf numFmtId="189" fontId="14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89" fontId="20" fillId="0" borderId="20" xfId="0" applyNumberFormat="1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center" wrapText="1"/>
      <protection hidden="1"/>
    </xf>
    <xf numFmtId="189" fontId="3" fillId="0" borderId="5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right"/>
      <protection hidden="1"/>
    </xf>
    <xf numFmtId="1" fontId="3" fillId="0" borderId="5" xfId="0" applyNumberFormat="1" applyFont="1" applyBorder="1" applyAlignment="1" applyProtection="1">
      <alignment horizontal="right"/>
      <protection hidden="1"/>
    </xf>
    <xf numFmtId="15" fontId="3" fillId="0" borderId="5" xfId="0" applyNumberFormat="1" applyFont="1" applyBorder="1" applyAlignment="1" applyProtection="1">
      <alignment horizontal="right"/>
      <protection hidden="1"/>
    </xf>
    <xf numFmtId="0" fontId="21" fillId="0" borderId="3" xfId="0" applyFont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8" fillId="0" borderId="5" xfId="0" applyFont="1" applyBorder="1" applyAlignment="1" applyProtection="1">
      <alignment/>
      <protection hidden="1"/>
    </xf>
    <xf numFmtId="0" fontId="14" fillId="0" borderId="5" xfId="0" applyFont="1" applyBorder="1" applyAlignment="1" applyProtection="1">
      <alignment/>
      <protection hidden="1"/>
    </xf>
    <xf numFmtId="3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12" fillId="4" borderId="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hidden="1"/>
    </xf>
    <xf numFmtId="189" fontId="1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189" fontId="13" fillId="2" borderId="20" xfId="0" applyNumberFormat="1" applyFont="1" applyFill="1" applyBorder="1" applyAlignment="1" applyProtection="1">
      <alignment/>
      <protection hidden="1"/>
    </xf>
    <xf numFmtId="3" fontId="10" fillId="5" borderId="1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  <xf numFmtId="17" fontId="3" fillId="0" borderId="5" xfId="0" applyNumberFormat="1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4" borderId="22" xfId="0" applyFont="1" applyFill="1" applyBorder="1" applyAlignment="1" applyProtection="1">
      <alignment horizontal="left"/>
      <protection locked="0"/>
    </xf>
    <xf numFmtId="0" fontId="13" fillId="4" borderId="17" xfId="0" applyFont="1" applyFill="1" applyBorder="1" applyAlignment="1" applyProtection="1">
      <alignment horizontal="left"/>
      <protection locked="0"/>
    </xf>
    <xf numFmtId="189" fontId="13" fillId="4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right"/>
      <protection hidden="1"/>
    </xf>
    <xf numFmtId="15" fontId="16" fillId="0" borderId="0" xfId="0" applyNumberFormat="1" applyFont="1" applyFill="1" applyBorder="1" applyAlignment="1" applyProtection="1">
      <alignment horizontal="center"/>
      <protection hidden="1"/>
    </xf>
    <xf numFmtId="0" fontId="23" fillId="0" borderId="5" xfId="0" applyNumberFormat="1" applyFont="1" applyBorder="1" applyAlignment="1" applyProtection="1">
      <alignment horizontal="right"/>
      <protection hidden="1"/>
    </xf>
    <xf numFmtId="15" fontId="24" fillId="0" borderId="5" xfId="0" applyNumberFormat="1" applyFont="1" applyFill="1" applyBorder="1" applyAlignment="1" applyProtection="1">
      <alignment horizontal="center"/>
      <protection hidden="1"/>
    </xf>
    <xf numFmtId="0" fontId="23" fillId="0" borderId="5" xfId="0" applyNumberFormat="1" applyFont="1" applyBorder="1" applyAlignment="1" applyProtection="1">
      <alignment horizontal="center"/>
      <protection hidden="1"/>
    </xf>
    <xf numFmtId="1" fontId="23" fillId="0" borderId="5" xfId="0" applyNumberFormat="1" applyFont="1" applyBorder="1" applyAlignment="1" applyProtection="1">
      <alignment/>
      <protection hidden="1"/>
    </xf>
    <xf numFmtId="1" fontId="23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/>
      <protection hidden="1"/>
    </xf>
    <xf numFmtId="14" fontId="29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30" fillId="0" borderId="5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/>
      <protection hidden="1"/>
    </xf>
    <xf numFmtId="0" fontId="26" fillId="0" borderId="23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4.28125" style="55" customWidth="1"/>
    <col min="2" max="2" width="13.421875" style="55" customWidth="1"/>
    <col min="3" max="3" width="12.8515625" style="55" customWidth="1"/>
    <col min="4" max="4" width="14.140625" style="55" bestFit="1" customWidth="1"/>
    <col min="5" max="5" width="13.57421875" style="55" customWidth="1"/>
    <col min="6" max="6" width="10.28125" style="55" customWidth="1"/>
    <col min="7" max="7" width="10.421875" style="55" customWidth="1"/>
    <col min="8" max="8" width="7.8515625" style="55" customWidth="1"/>
    <col min="9" max="10" width="3.57421875" style="55" bestFit="1" customWidth="1"/>
    <col min="11" max="11" width="4.140625" style="55" bestFit="1" customWidth="1"/>
    <col min="12" max="12" width="3.8515625" style="55" bestFit="1" customWidth="1"/>
    <col min="13" max="16384" width="9.140625" style="55" customWidth="1"/>
  </cols>
  <sheetData>
    <row r="1" spans="1:10" s="122" customFormat="1" ht="14.25" customHeight="1" thickBo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</row>
    <row r="2" spans="1:20" s="81" customFormat="1" ht="16.5" customHeight="1" thickTop="1">
      <c r="A2" s="49" t="s">
        <v>33</v>
      </c>
      <c r="B2" s="125" t="s">
        <v>73</v>
      </c>
      <c r="C2" s="145" t="s">
        <v>66</v>
      </c>
      <c r="D2" s="49"/>
      <c r="E2" s="145" t="s">
        <v>67</v>
      </c>
      <c r="F2" s="78" t="s">
        <v>68</v>
      </c>
      <c r="G2" s="78" t="s">
        <v>69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18" s="82" customFormat="1" ht="16.5" customHeight="1">
      <c r="A3" s="51" t="s">
        <v>34</v>
      </c>
      <c r="B3" s="126" t="s">
        <v>74</v>
      </c>
      <c r="C3" s="146" t="s">
        <v>70</v>
      </c>
      <c r="D3" s="127">
        <v>140000</v>
      </c>
      <c r="E3" s="145" t="s">
        <v>65</v>
      </c>
      <c r="F3" s="75">
        <v>15</v>
      </c>
      <c r="G3" s="112">
        <v>8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7" s="103" customFormat="1" ht="16.5" customHeight="1">
      <c r="A4" s="101"/>
      <c r="B4" s="113"/>
      <c r="C4" s="73"/>
      <c r="D4" s="114"/>
      <c r="E4" s="115"/>
      <c r="F4" s="116"/>
      <c r="G4" s="102"/>
    </row>
    <row r="5" spans="1:3" s="50" customFormat="1" ht="5.25" customHeight="1" thickBot="1">
      <c r="A5" s="51"/>
      <c r="C5" s="52"/>
    </row>
    <row r="6" spans="2:8" s="1" customFormat="1" ht="15" customHeight="1" thickBot="1">
      <c r="B6" s="41" t="s">
        <v>30</v>
      </c>
      <c r="C6" s="40" t="s">
        <v>30</v>
      </c>
      <c r="D6" s="117">
        <f>IF(F3&lt;3,B9,IF(F3&lt;9,B10,IF(F3&lt;15,B11,IF(F3&lt;21,B12,IF(F3&lt;28,B13,IF(F3&lt;35,B14,IF(F3&lt;41,B15)))))))</f>
        <v>24055000</v>
      </c>
      <c r="G6" s="79" t="s">
        <v>37</v>
      </c>
      <c r="H6" s="87" t="s">
        <v>44</v>
      </c>
    </row>
    <row r="7" spans="1:8" s="2" customFormat="1" ht="17.25" customHeight="1" thickBot="1">
      <c r="A7" s="44" t="s">
        <v>2</v>
      </c>
      <c r="B7" s="45" t="s">
        <v>0</v>
      </c>
      <c r="C7" s="46" t="s">
        <v>1</v>
      </c>
      <c r="D7" s="95" t="s">
        <v>14</v>
      </c>
      <c r="E7" s="47" t="s">
        <v>5</v>
      </c>
      <c r="F7" s="48" t="s">
        <v>41</v>
      </c>
      <c r="G7" s="80" t="s">
        <v>35</v>
      </c>
      <c r="H7" s="64" t="s">
        <v>43</v>
      </c>
    </row>
    <row r="8" spans="1:6" s="2" customFormat="1" ht="12.75" customHeight="1" thickTop="1">
      <c r="A8" s="3"/>
      <c r="B8" s="4"/>
      <c r="C8" s="5"/>
      <c r="D8" s="42"/>
      <c r="E8" s="42"/>
      <c r="F8" s="43"/>
    </row>
    <row r="9" spans="1:11" s="123" customFormat="1" ht="12" customHeight="1">
      <c r="A9" s="57" t="s">
        <v>20</v>
      </c>
      <c r="B9" s="58">
        <v>17806000</v>
      </c>
      <c r="C9" s="59">
        <v>21987000</v>
      </c>
      <c r="D9" s="60">
        <v>0</v>
      </c>
      <c r="E9" s="61">
        <f>(C10-C9)/720</f>
        <v>1404.1666666666667</v>
      </c>
      <c r="F9" s="62">
        <f aca="true" t="shared" si="0" ref="F9:F14">B10-B9</f>
        <v>807000</v>
      </c>
      <c r="G9" s="72">
        <v>22683000</v>
      </c>
      <c r="H9" s="118">
        <v>58000</v>
      </c>
      <c r="I9" s="6"/>
      <c r="J9" s="6"/>
      <c r="K9" s="6"/>
    </row>
    <row r="10" spans="1:11" s="123" customFormat="1" ht="12" customHeight="1">
      <c r="A10" s="57" t="s">
        <v>15</v>
      </c>
      <c r="B10" s="58">
        <v>18613000</v>
      </c>
      <c r="C10" s="59">
        <v>22998000</v>
      </c>
      <c r="D10" s="60">
        <v>3</v>
      </c>
      <c r="E10" s="61">
        <f>(C11-C10)/2160</f>
        <v>1456.9444444444443</v>
      </c>
      <c r="F10" s="62">
        <f t="shared" si="0"/>
        <v>2512000</v>
      </c>
      <c r="G10" s="72">
        <v>23718000</v>
      </c>
      <c r="H10" s="118">
        <v>60000</v>
      </c>
      <c r="I10" s="6"/>
      <c r="J10" s="6"/>
      <c r="K10" s="6"/>
    </row>
    <row r="11" spans="1:11" s="123" customFormat="1" ht="12" customHeight="1">
      <c r="A11" s="57" t="s">
        <v>16</v>
      </c>
      <c r="B11" s="58">
        <v>21125000</v>
      </c>
      <c r="C11" s="59">
        <v>26145000</v>
      </c>
      <c r="D11" s="60">
        <v>9</v>
      </c>
      <c r="E11" s="61">
        <f>(C12-C11)/2160</f>
        <v>1699.537037037037</v>
      </c>
      <c r="F11" s="62">
        <f t="shared" si="0"/>
        <v>2930000</v>
      </c>
      <c r="G11" s="72">
        <v>26925000</v>
      </c>
      <c r="H11" s="118">
        <v>65000</v>
      </c>
      <c r="I11" s="6"/>
      <c r="J11" s="6"/>
      <c r="K11" s="6"/>
    </row>
    <row r="12" spans="1:11" s="123" customFormat="1" ht="12" customHeight="1">
      <c r="A12" s="57" t="s">
        <v>17</v>
      </c>
      <c r="B12" s="58">
        <v>24055000</v>
      </c>
      <c r="C12" s="59">
        <v>29816000</v>
      </c>
      <c r="D12" s="60">
        <v>15</v>
      </c>
      <c r="E12" s="61">
        <f>(C13-C12)/2160</f>
        <v>1814.8148148148148</v>
      </c>
      <c r="F12" s="62">
        <f t="shared" si="0"/>
        <v>2854000</v>
      </c>
      <c r="G12" s="72">
        <v>30668000</v>
      </c>
      <c r="H12" s="118">
        <v>71000</v>
      </c>
      <c r="I12" s="6"/>
      <c r="J12" s="6"/>
      <c r="K12" s="6"/>
    </row>
    <row r="13" spans="1:11" s="123" customFormat="1" ht="12" customHeight="1">
      <c r="A13" s="57" t="s">
        <v>18</v>
      </c>
      <c r="B13" s="58">
        <v>26909000</v>
      </c>
      <c r="C13" s="59">
        <v>33736000</v>
      </c>
      <c r="D13" s="60">
        <v>21</v>
      </c>
      <c r="E13" s="61">
        <f>(C14-C13)/2520</f>
        <v>1603.968253968254</v>
      </c>
      <c r="F13" s="62">
        <f t="shared" si="0"/>
        <v>2803000</v>
      </c>
      <c r="G13" s="72">
        <v>34672000</v>
      </c>
      <c r="H13" s="118">
        <v>78000</v>
      </c>
      <c r="I13" s="6"/>
      <c r="J13" s="6"/>
      <c r="K13" s="6"/>
    </row>
    <row r="14" spans="1:11" s="123" customFormat="1" ht="12" customHeight="1">
      <c r="A14" s="57" t="s">
        <v>19</v>
      </c>
      <c r="B14" s="58">
        <v>29712000</v>
      </c>
      <c r="C14" s="59">
        <v>37778000</v>
      </c>
      <c r="D14" s="60">
        <v>28</v>
      </c>
      <c r="E14" s="61">
        <f>(C15-C14)/2520</f>
        <v>1554.7619047619048</v>
      </c>
      <c r="F14" s="62">
        <f t="shared" si="0"/>
        <v>2096000</v>
      </c>
      <c r="G14" s="72">
        <v>38786000</v>
      </c>
      <c r="H14" s="118">
        <v>84000</v>
      </c>
      <c r="I14" s="6"/>
      <c r="J14" s="6"/>
      <c r="K14" s="6"/>
    </row>
    <row r="15" spans="1:11" s="123" customFormat="1" ht="12" customHeight="1">
      <c r="A15" s="57" t="s">
        <v>31</v>
      </c>
      <c r="B15" s="58">
        <v>31808000</v>
      </c>
      <c r="C15" s="59">
        <v>41696000</v>
      </c>
      <c r="D15" s="60">
        <v>35</v>
      </c>
      <c r="E15" s="61">
        <f>C15/2520</f>
        <v>16546.031746031746</v>
      </c>
      <c r="F15" s="62">
        <v>0</v>
      </c>
      <c r="G15" s="72">
        <v>42788000</v>
      </c>
      <c r="H15" s="118">
        <v>91000</v>
      </c>
      <c r="I15" s="6"/>
      <c r="J15" s="6"/>
      <c r="K15" s="6"/>
    </row>
    <row r="16" spans="1:11" s="123" customFormat="1" ht="4.5" customHeight="1">
      <c r="A16" s="7"/>
      <c r="B16" s="8"/>
      <c r="C16" s="8"/>
      <c r="D16" s="9"/>
      <c r="E16" s="10"/>
      <c r="F16" s="6"/>
      <c r="G16" s="6"/>
      <c r="H16" s="6"/>
      <c r="I16" s="6"/>
      <c r="J16" s="6"/>
      <c r="K16" s="6"/>
    </row>
    <row r="17" spans="1:11" s="124" customFormat="1" ht="16.5" customHeight="1" thickBot="1">
      <c r="A17" s="11" t="s">
        <v>21</v>
      </c>
      <c r="B17" s="12" t="s">
        <v>58</v>
      </c>
      <c r="C17" s="12" t="s">
        <v>3</v>
      </c>
      <c r="D17" s="12" t="s">
        <v>32</v>
      </c>
      <c r="E17" s="12" t="s">
        <v>26</v>
      </c>
      <c r="F17" s="12" t="s">
        <v>4</v>
      </c>
      <c r="G17" s="12" t="s">
        <v>42</v>
      </c>
      <c r="H17" s="100" t="s">
        <v>27</v>
      </c>
      <c r="I17" s="12" t="s">
        <v>11</v>
      </c>
      <c r="J17" s="12" t="s">
        <v>10</v>
      </c>
      <c r="K17" s="12" t="s">
        <v>9</v>
      </c>
    </row>
    <row r="18" spans="1:11" s="2" customFormat="1" ht="14.25" customHeight="1" thickTop="1">
      <c r="A18" s="54">
        <f>D6</f>
        <v>24055000</v>
      </c>
      <c r="B18" s="13">
        <f>A18-B9</f>
        <v>6249000</v>
      </c>
      <c r="C18" s="13">
        <f>(C9-B9)*70/100</f>
        <v>2926700</v>
      </c>
      <c r="D18" s="13">
        <f>B9+C18+B18+E21+A21</f>
        <v>27438811.111111112</v>
      </c>
      <c r="E18" s="13">
        <f>IF(D18&lt;C10,C9,IF(D18&lt;C11,C10,IF(D18&lt;C12,C11,IF(D18&lt;C13,C12,IF(D18&lt;C14,C13,IF(D18&lt;C15,C14))))))</f>
        <v>26145000</v>
      </c>
      <c r="F18" s="14">
        <f>IF(E18=C9,D9,IF(E18=C10,D10,IF(E18=C11,D11,IF(E18=C12,D12,IF(E18=C13,D13,IF(E18=C14,D14,IF(E18=C15,D15)))))))</f>
        <v>9</v>
      </c>
      <c r="G18" s="15">
        <f>D18-E18</f>
        <v>1293811.111111112</v>
      </c>
      <c r="H18" s="16">
        <f>IF(F18=D9,(G18/E9),IF(F18=D10,(G18/E10),IF(F18=D11,(G18/E11),IF(F18=D12,(G18/E12),IF(F18=D13,(G18/E13),IF(F18=D14,(G18/E14)))))))</f>
        <v>761.2726777444843</v>
      </c>
      <c r="I18" s="17">
        <f>INT(H18/360)</f>
        <v>2</v>
      </c>
      <c r="J18" s="18">
        <f>INT(INT(H18-(I18*360))/30)</f>
        <v>1</v>
      </c>
      <c r="K18" s="18">
        <f>H18-(I18*360)-(J18*30)</f>
        <v>11.272677744484326</v>
      </c>
    </row>
    <row r="19" spans="1:11" s="2" customFormat="1" ht="3.75" customHeight="1">
      <c r="A19" s="8"/>
      <c r="B19" s="19"/>
      <c r="C19" s="19"/>
      <c r="D19" s="19"/>
      <c r="E19" s="19"/>
      <c r="F19" s="20"/>
      <c r="G19" s="21"/>
      <c r="H19" s="22"/>
      <c r="I19" s="23"/>
      <c r="J19" s="22"/>
      <c r="K19" s="22"/>
    </row>
    <row r="20" spans="1:11" s="2" customFormat="1" ht="12.75">
      <c r="A20" s="25" t="s">
        <v>22</v>
      </c>
      <c r="B20" s="147" t="s">
        <v>39</v>
      </c>
      <c r="C20" s="148"/>
      <c r="D20" s="24" t="s">
        <v>38</v>
      </c>
      <c r="E20" s="77" t="s">
        <v>40</v>
      </c>
      <c r="F20" s="20"/>
      <c r="G20" s="89"/>
      <c r="H20" s="20"/>
      <c r="I20" s="20"/>
      <c r="J20" s="20"/>
      <c r="K20" s="20"/>
    </row>
    <row r="21" spans="1:11" s="2" customFormat="1" ht="14.25" customHeight="1">
      <c r="A21" s="88">
        <f>D3</f>
        <v>140000</v>
      </c>
      <c r="B21" s="76">
        <f>F3</f>
        <v>15</v>
      </c>
      <c r="C21" s="76">
        <f>G3</f>
        <v>8</v>
      </c>
      <c r="D21" s="30">
        <f>IF(B21&lt;3,(B21*12)+C21,IF(B21&lt;9,(B21-3)*12+C21,IF(B21&lt;15,(B21-9)*12+C21,IF(B21&lt;21,(B21-15)*12+C21,IF(B21&lt;28,(B21-21)*12+C21,IF(B21&lt;35,(B21-28)*12+C21,IF(B21&lt;41,0)))))))</f>
        <v>8</v>
      </c>
      <c r="E21" s="39">
        <f>IF(B21&lt;3,(D21*F9/24),IF(B21&lt;9,(F10*D21/72),IF(B21&lt;15,(F11*D21/72),IF(B21&lt;21,(F12*D21/72),IF(B21&lt;28,(F13*D21/84),IF(B21&lt;35,(F14*D21/84),IF(B21&lt;41,0)))))))</f>
        <v>317111.1111111111</v>
      </c>
      <c r="F21" s="20"/>
      <c r="G21" s="19"/>
      <c r="H21" s="20"/>
      <c r="I21" s="20"/>
      <c r="J21" s="20"/>
      <c r="K21" s="20"/>
    </row>
    <row r="22" spans="1:8" s="2" customFormat="1" ht="12.75">
      <c r="A22" s="92"/>
      <c r="C22" s="27"/>
      <c r="D22" s="1" t="s">
        <v>2</v>
      </c>
      <c r="E22" s="1" t="s">
        <v>8</v>
      </c>
      <c r="F22" s="1" t="s">
        <v>6</v>
      </c>
      <c r="H22" s="135" t="s">
        <v>7</v>
      </c>
    </row>
    <row r="23" spans="1:8" s="2" customFormat="1" ht="12.75">
      <c r="A23" s="65" t="s">
        <v>12</v>
      </c>
      <c r="D23" s="63">
        <f>F18+I18</f>
        <v>11</v>
      </c>
      <c r="E23" s="63">
        <f>J18</f>
        <v>1</v>
      </c>
      <c r="F23" s="63">
        <f>K18</f>
        <v>11.272677744484326</v>
      </c>
      <c r="H23" s="134">
        <f>F23+(E23*30)+(D23*360)</f>
        <v>4001.272677744484</v>
      </c>
    </row>
    <row r="24" spans="1:8" s="2" customFormat="1" ht="3.75" customHeight="1" thickBot="1">
      <c r="A24" s="65"/>
      <c r="D24" s="56"/>
      <c r="E24" s="56"/>
      <c r="F24" s="56"/>
      <c r="H24" s="28"/>
    </row>
    <row r="25" spans="1:4" s="2" customFormat="1" ht="15" customHeight="1" thickBot="1">
      <c r="A25" s="53" t="s">
        <v>36</v>
      </c>
      <c r="B25" s="53"/>
      <c r="C25" s="94">
        <f>IF(F18=D9,(D18+H9*12),IF(F18=D10,(D18+H10*12),IF(F18=D11,(D18+H11*12),IF(F18=D12,(D18+H12*12),IF(F18=D13,(D18+H13*12),IF(F18=D14,(D18+H14*12),IF(F18=D15,(D18+H15*12))))))))</f>
        <v>28218811.111111112</v>
      </c>
      <c r="D25" s="27"/>
    </row>
    <row r="26" spans="1:4" s="2" customFormat="1" ht="5.25" customHeight="1">
      <c r="A26" s="53"/>
      <c r="B26" s="53"/>
      <c r="C26" s="67"/>
      <c r="D26" s="27"/>
    </row>
    <row r="27" spans="1:11" s="2" customFormat="1" ht="15">
      <c r="A27" s="66" t="s">
        <v>28</v>
      </c>
      <c r="C27" s="143">
        <f>F30</f>
        <v>15</v>
      </c>
      <c r="D27" s="140">
        <f>IF(F18=D9,(3*360),IF(F18=D10,(9*360),IF(F18=D11,(15*360),IF(F18=D12,(21*360),IF(F18=D13,(28*360),IF(F18=D14,(35*360)))))))</f>
        <v>5400</v>
      </c>
      <c r="E27" s="31" t="s">
        <v>29</v>
      </c>
      <c r="F27" s="136">
        <f>F30</f>
        <v>15</v>
      </c>
      <c r="G27" s="136">
        <f>F18</f>
        <v>9</v>
      </c>
      <c r="H27" s="134">
        <f>D27-H23</f>
        <v>1398.727322255516</v>
      </c>
      <c r="I27" s="34">
        <f>INT(H27/360)</f>
        <v>3</v>
      </c>
      <c r="J27" s="35">
        <f>INT(INT(H27-(I27*360))/30)</f>
        <v>10</v>
      </c>
      <c r="K27" s="35">
        <f>H27-(I27*360)-(J27*30)</f>
        <v>18.7273222555159</v>
      </c>
    </row>
    <row r="28" spans="1:11" s="2" customFormat="1" ht="3" customHeight="1">
      <c r="A28" s="29"/>
      <c r="C28" s="1"/>
      <c r="D28" s="20"/>
      <c r="E28" s="31"/>
      <c r="F28" s="32"/>
      <c r="G28" s="33"/>
      <c r="H28" s="28"/>
      <c r="I28" s="36"/>
      <c r="J28" s="37"/>
      <c r="K28" s="37"/>
    </row>
    <row r="29" spans="3:7" s="2" customFormat="1" ht="12.75">
      <c r="C29" s="138">
        <v>36770</v>
      </c>
      <c r="D29" s="139"/>
      <c r="E29" s="1" t="s">
        <v>23</v>
      </c>
      <c r="F29" s="1" t="s">
        <v>24</v>
      </c>
      <c r="G29" s="1" t="s">
        <v>25</v>
      </c>
    </row>
    <row r="30" spans="1:11" s="2" customFormat="1" ht="12.75">
      <c r="A30" s="66" t="s">
        <v>13</v>
      </c>
      <c r="C30" s="132">
        <f>DATEVALUE("1/9/2000")</f>
        <v>36770</v>
      </c>
      <c r="D30" s="133">
        <f>C30+H27+(I27*6)</f>
        <v>38186.727322255516</v>
      </c>
      <c r="E30" s="68">
        <f>D30</f>
        <v>38186.727322255516</v>
      </c>
      <c r="F30" s="69">
        <f>IF(F18=0,3,IF(F18=3,9,IF(F18=9,15,IF(F18=15,21,IF(F18=21,28,IF(F18=28,35))))))</f>
        <v>15</v>
      </c>
      <c r="G30" s="70">
        <f>IF(F30=0,G9,IF(F30=3,G10,IF(F30=9,G11,IF(F30=15,G12,IF(F30=21,G13,IF(F30=28,G14,IF(F30=35,G15)))))))</f>
        <v>30668000</v>
      </c>
      <c r="I30" s="38">
        <f>I27+I18</f>
        <v>5</v>
      </c>
      <c r="J30" s="38">
        <f>J27+J18</f>
        <v>11</v>
      </c>
      <c r="K30" s="38">
        <f>K27+K18</f>
        <v>30.000000000000227</v>
      </c>
    </row>
    <row r="31" spans="3:5" s="2" customFormat="1" ht="12.75">
      <c r="C31" s="139"/>
      <c r="D31" s="130">
        <f>DATEVALUE("31/12/2000")</f>
        <v>36891</v>
      </c>
      <c r="E31" s="131">
        <f>D31</f>
        <v>36891</v>
      </c>
    </row>
    <row r="32" spans="4:5" s="2" customFormat="1" ht="12.75">
      <c r="D32" s="128"/>
      <c r="E32" s="129"/>
    </row>
    <row r="33" s="2" customFormat="1" ht="12.75">
      <c r="A33" s="141" t="s">
        <v>46</v>
      </c>
    </row>
    <row r="34" spans="1:6" s="91" customFormat="1" ht="12.75">
      <c r="A34" s="104" t="s">
        <v>64</v>
      </c>
      <c r="B34" s="105"/>
      <c r="C34" s="105"/>
      <c r="D34" s="96">
        <f>B9+C18</f>
        <v>20732700</v>
      </c>
      <c r="E34" s="106"/>
      <c r="F34" s="107"/>
    </row>
    <row r="35" spans="1:6" s="90" customFormat="1" ht="12.75">
      <c r="A35" s="108" t="s">
        <v>59</v>
      </c>
      <c r="B35" s="108"/>
      <c r="C35" s="108"/>
      <c r="D35" s="97">
        <f>D21</f>
        <v>8</v>
      </c>
      <c r="E35" s="109"/>
      <c r="F35" s="109"/>
    </row>
    <row r="36" spans="1:7" s="2" customFormat="1" ht="12.75">
      <c r="A36" s="110" t="s">
        <v>61</v>
      </c>
      <c r="B36" s="111"/>
      <c r="C36" s="111"/>
      <c r="D36" s="96">
        <f>E21</f>
        <v>317111.1111111111</v>
      </c>
      <c r="E36" s="26"/>
      <c r="F36" s="26"/>
      <c r="G36" s="26"/>
    </row>
    <row r="37" spans="1:7" s="2" customFormat="1" ht="12.75">
      <c r="A37" s="111" t="s">
        <v>47</v>
      </c>
      <c r="B37" s="111"/>
      <c r="C37" s="111"/>
      <c r="D37" s="96">
        <f>A18+A21+E21-B9</f>
        <v>6706111.111111112</v>
      </c>
      <c r="E37" s="26"/>
      <c r="F37" s="26"/>
      <c r="G37" s="26"/>
    </row>
    <row r="38" spans="1:7" s="29" customFormat="1" ht="12.75">
      <c r="A38" s="104" t="s">
        <v>60</v>
      </c>
      <c r="B38" s="104"/>
      <c r="C38" s="104"/>
      <c r="D38" s="96">
        <f>D18</f>
        <v>27438811.111111112</v>
      </c>
      <c r="E38" s="93"/>
      <c r="F38" s="93"/>
      <c r="G38" s="93"/>
    </row>
    <row r="39" spans="1:7" s="2" customFormat="1" ht="12.75">
      <c r="A39" s="105" t="s">
        <v>62</v>
      </c>
      <c r="B39" s="105"/>
      <c r="C39" s="105"/>
      <c r="D39" s="96">
        <f>E18</f>
        <v>26145000</v>
      </c>
      <c r="E39" s="26"/>
      <c r="F39" s="26"/>
      <c r="G39" s="26"/>
    </row>
    <row r="40" spans="1:7" s="2" customFormat="1" ht="12.75">
      <c r="A40" s="83" t="s">
        <v>48</v>
      </c>
      <c r="B40" s="84"/>
      <c r="C40" s="85"/>
      <c r="D40" s="96">
        <f>G18</f>
        <v>1293811.111111112</v>
      </c>
      <c r="E40" s="86">
        <f>IF(D40&gt;0,"",IF(D40&lt;0,"SE NEGATIVO LA PROGRESSIONE E' QUELLA INIZIALE DA DIRETTORE"))</f>
      </c>
      <c r="F40" s="26"/>
      <c r="G40" s="26"/>
    </row>
    <row r="41" spans="1:7" s="2" customFormat="1" ht="12.75">
      <c r="A41" s="111" t="s">
        <v>49</v>
      </c>
      <c r="B41" s="111"/>
      <c r="C41" s="111"/>
      <c r="D41" s="144">
        <f>F18</f>
        <v>9</v>
      </c>
      <c r="E41" s="109"/>
      <c r="F41" s="74"/>
      <c r="G41" s="26"/>
    </row>
    <row r="42" spans="1:7" s="2" customFormat="1" ht="12" customHeight="1">
      <c r="A42" s="83"/>
      <c r="B42" s="84"/>
      <c r="C42" s="85"/>
      <c r="D42" s="97" t="s">
        <v>50</v>
      </c>
      <c r="E42" s="24" t="s">
        <v>51</v>
      </c>
      <c r="F42" s="24" t="s">
        <v>52</v>
      </c>
      <c r="G42" s="26"/>
    </row>
    <row r="43" spans="1:6" s="2" customFormat="1" ht="12.75">
      <c r="A43" s="111" t="s">
        <v>53</v>
      </c>
      <c r="B43" s="111"/>
      <c r="C43" s="111"/>
      <c r="D43" s="98">
        <f>IF(H18&gt;0,I18,0)</f>
        <v>2</v>
      </c>
      <c r="E43" s="35">
        <f>IF(H18&gt;0,J18,0)</f>
        <v>1</v>
      </c>
      <c r="F43" s="35">
        <f>IF(H18&gt;0,K18,0)</f>
        <v>11.272677744484326</v>
      </c>
    </row>
    <row r="44" spans="1:7" s="2" customFormat="1" ht="12.75">
      <c r="A44" s="111" t="s">
        <v>54</v>
      </c>
      <c r="B44" s="111"/>
      <c r="C44" s="111"/>
      <c r="D44" s="98">
        <f>IF(H18&gt;0,D23,0)</f>
        <v>11</v>
      </c>
      <c r="E44" s="35">
        <f>IF(H18&gt;0,E23,0)</f>
        <v>1</v>
      </c>
      <c r="F44" s="35">
        <f>IF(H18&gt;0,F23,0)</f>
        <v>11.272677744484326</v>
      </c>
      <c r="G44" s="26"/>
    </row>
    <row r="45" spans="1:6" s="2" customFormat="1" ht="12.75">
      <c r="A45" s="111" t="s">
        <v>55</v>
      </c>
      <c r="B45" s="111"/>
      <c r="C45" s="111"/>
      <c r="D45" s="96">
        <f>IF($D$30&lt;$D$31,$G$30,$C$25)</f>
        <v>28218811.111111112</v>
      </c>
      <c r="E45" s="137" t="s">
        <v>75</v>
      </c>
      <c r="F45" s="142">
        <f>IF($D$30&lt;$D$31,F30,F18)</f>
        <v>9</v>
      </c>
    </row>
    <row r="46" spans="1:7" s="2" customFormat="1" ht="12.75">
      <c r="A46" s="111" t="s">
        <v>56</v>
      </c>
      <c r="B46" s="111"/>
      <c r="C46" s="111"/>
      <c r="D46" s="98">
        <f>IF(H18&gt;0,I27,3)</f>
        <v>3</v>
      </c>
      <c r="E46" s="35">
        <f>IF(I18&gt;0,J27,0)</f>
        <v>10</v>
      </c>
      <c r="F46" s="35">
        <f>IF(I18&gt;0,K27,0)</f>
        <v>18.7273222555159</v>
      </c>
      <c r="G46" s="26"/>
    </row>
    <row r="47" spans="1:7" s="2" customFormat="1" ht="12.75">
      <c r="A47" s="111" t="s">
        <v>57</v>
      </c>
      <c r="B47" s="111"/>
      <c r="C47" s="111"/>
      <c r="D47" s="99">
        <f>IF(H18&gt;0,E30,"1/9/2003")</f>
        <v>38186.727322255516</v>
      </c>
      <c r="E47" s="1"/>
      <c r="F47" s="1"/>
      <c r="G47" s="86"/>
    </row>
    <row r="48" spans="1:7" s="2" customFormat="1" ht="12.75">
      <c r="A48" s="83" t="s">
        <v>71</v>
      </c>
      <c r="B48" s="84"/>
      <c r="C48" s="121" t="s">
        <v>72</v>
      </c>
      <c r="D48" s="120">
        <f>D47</f>
        <v>38186.727322255516</v>
      </c>
      <c r="E48" s="1"/>
      <c r="F48" s="1"/>
      <c r="G48" s="86"/>
    </row>
    <row r="49" spans="1:7" s="2" customFormat="1" ht="12.75">
      <c r="A49" s="83" t="s">
        <v>63</v>
      </c>
      <c r="B49" s="84"/>
      <c r="C49" s="85"/>
      <c r="D49" s="96">
        <f>G30</f>
        <v>30668000</v>
      </c>
      <c r="E49" s="137" t="s">
        <v>75</v>
      </c>
      <c r="F49" s="142">
        <f>F30</f>
        <v>15</v>
      </c>
      <c r="G49" s="26"/>
    </row>
    <row r="50" spans="1:6" s="2" customFormat="1" ht="12.75">
      <c r="A50" s="110"/>
      <c r="B50" s="110"/>
      <c r="C50" s="110"/>
      <c r="D50" s="119"/>
      <c r="E50" s="110"/>
      <c r="F50" s="110"/>
    </row>
    <row r="51" spans="4:7" s="2" customFormat="1" ht="12.75">
      <c r="D51" s="26"/>
      <c r="E51" s="26"/>
      <c r="F51" s="26"/>
      <c r="G51" s="26"/>
    </row>
    <row r="52" spans="4:7" s="2" customFormat="1" ht="12.75">
      <c r="D52" s="26"/>
      <c r="E52" s="26"/>
      <c r="F52" s="26"/>
      <c r="G52" s="26"/>
    </row>
    <row r="53" spans="4:7" s="2" customFormat="1" ht="12.75">
      <c r="D53" s="26"/>
      <c r="E53" s="26"/>
      <c r="F53" s="26"/>
      <c r="G53" s="26"/>
    </row>
    <row r="54" spans="4:7" s="2" customFormat="1" ht="12.75">
      <c r="D54" s="26"/>
      <c r="E54" s="26"/>
      <c r="F54" s="26"/>
      <c r="G54" s="26"/>
    </row>
    <row r="55" spans="4:7" s="2" customFormat="1" ht="12.75">
      <c r="D55" s="26"/>
      <c r="E55" s="26"/>
      <c r="F55" s="26"/>
      <c r="G55" s="26"/>
    </row>
    <row r="56" spans="4:7" s="2" customFormat="1" ht="12.75">
      <c r="D56" s="26"/>
      <c r="E56" s="26"/>
      <c r="F56" s="26"/>
      <c r="G56" s="26"/>
    </row>
    <row r="57" spans="4:7" s="2" customFormat="1" ht="12.75">
      <c r="D57" s="26"/>
      <c r="E57" s="26"/>
      <c r="F57" s="26"/>
      <c r="G57" s="26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</sheetData>
  <sheetProtection password="C6F2" sheet="1" objects="1" scenarios="1"/>
  <mergeCells count="1">
    <mergeCell ref="B20:C20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2001-07-24T06:38:44Z</cp:lastPrinted>
  <dcterms:created xsi:type="dcterms:W3CDTF">1996-11-05T10:16:36Z</dcterms:created>
  <dcterms:modified xsi:type="dcterms:W3CDTF">2008-10-24T14:57:12Z</dcterms:modified>
  <cp:category/>
  <cp:version/>
  <cp:contentType/>
  <cp:contentStatus/>
</cp:coreProperties>
</file>