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CALCOLO SEGGI" sheetId="1" r:id="rId1"/>
  </sheets>
  <definedNames>
    <definedName name="_xlnm.Print_Area" localSheetId="0">'CALCOLO SEGGI'!$A$1:$P$77</definedName>
    <definedName name="_xlnm.Print_Titles" localSheetId="0">'CALCOLO SEGGI'!$1:$1</definedName>
  </definedNames>
  <calcPr fullCalcOnLoad="1"/>
</workbook>
</file>

<file path=xl/comments1.xml><?xml version="1.0" encoding="utf-8"?>
<comments xmlns="http://schemas.openxmlformats.org/spreadsheetml/2006/main">
  <authors>
    <author>FCossidente</author>
    <author>Corrado</author>
  </authors>
  <commentList>
    <comment ref="I3" authorId="0">
      <text>
        <r>
          <rPr>
            <b/>
            <sz val="8"/>
            <rFont val="Tahoma"/>
            <family val="2"/>
          </rPr>
          <t>Inserire i dati nella caselle verdi (non protette). I dati relativi alle denominazioni (scuola, liste, ecc. NON sono essenziali). I dati relativi agli elettori, ai voti e al numero di RSU da eleggere sono, ovviamente, indispensabili.
Nella caselle bianche (protette) compariranno i risultati. Nelle caselle gialle (protette) sono inseriti i "controlli di congruità.
Per quanto concerne le preferenze, vedi quanto indicato nell'apposito riquadro (N.B.).</t>
        </r>
      </text>
    </comment>
    <comment ref="J39" authorId="0">
      <text>
        <r>
          <rPr>
            <sz val="8"/>
            <rFont val="Tahoma"/>
            <family val="0"/>
          </rPr>
          <t>In caso di "errore" (</t>
        </r>
        <r>
          <rPr>
            <b/>
            <sz val="8"/>
            <rFont val="Tahoma"/>
            <family val="2"/>
          </rPr>
          <t>??</t>
        </r>
        <r>
          <rPr>
            <sz val="8"/>
            <rFont val="Tahoma"/>
            <family val="0"/>
          </rPr>
          <t>), controllare l'inserimento delle preferenze sulla base delle indicazioni contenute nel</t>
        </r>
        <r>
          <rPr>
            <b/>
            <sz val="8"/>
            <rFont val="Tahoma"/>
            <family val="2"/>
          </rPr>
          <t xml:space="preserve"> N.B.</t>
        </r>
        <r>
          <rPr>
            <sz val="8"/>
            <rFont val="Tahoma"/>
            <family val="0"/>
          </rPr>
          <t xml:space="preserve">
</t>
        </r>
      </text>
    </comment>
    <comment ref="J22" authorId="1">
      <text>
        <r>
          <rPr>
            <b/>
            <sz val="8"/>
            <rFont val="Tahoma"/>
            <family val="0"/>
          </rPr>
          <t>Il numero di RSU da eleggere è definito all'inizio della procedura elettorale con le seguenti regole:
a) 3 componenti nelle amministrazioni che occupano fino a 200 dipendenti;
b) ulteriori 3 componenti ogni 300 o frazione di 300 dipendenti, nelle amministrazioni che occupano un numero di dipendenti superiore a 200 e fino a 3000 in aggiunta al numero di cui alla precedente lett. a), calcolati sul numero di dipendenti eccedente i 200;
c) ulteriori 3 componenti ogni 500 o frazione di 500 dipendenti nelle amministrazioni di maggiori dimensioni, in aggiunta al numero di cui alla precedente lettera b), calcolati sul numero di dipendenti eccedente i 3000.</t>
        </r>
        <r>
          <rPr>
            <sz val="8"/>
            <rFont val="Tahoma"/>
            <family val="0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0"/>
          </rPr>
          <t>Il numero di schede scrutinate deve essere uguale al numero dei votanti</t>
        </r>
        <r>
          <rPr>
            <sz val="8"/>
            <rFont val="Tahoma"/>
            <family val="0"/>
          </rPr>
          <t xml:space="preserve">
</t>
        </r>
      </text>
    </comment>
    <comment ref="M19" authorId="1">
      <text>
        <r>
          <rPr>
            <b/>
            <sz val="8"/>
            <rFont val="Tahoma"/>
            <family val="0"/>
          </rPr>
          <t>Il numero di votanti non può superare il numero di aventi diritto al voto</t>
        </r>
        <r>
          <rPr>
            <sz val="8"/>
            <rFont val="Tahoma"/>
            <family val="0"/>
          </rPr>
          <t xml:space="preserve">
</t>
        </r>
      </text>
    </comment>
    <comment ref="N16" authorId="1">
      <text>
        <r>
          <rPr>
            <b/>
            <sz val="8"/>
            <rFont val="Tahoma"/>
            <family val="0"/>
          </rPr>
          <t>Le operazioni di scrutinio si effettuano solo se il numero di votanti e superiore alla metà degli aventi diritto al voto</t>
        </r>
      </text>
    </comment>
    <comment ref="I39" authorId="1">
      <text>
        <r>
          <rPr>
            <b/>
            <sz val="8"/>
            <rFont val="Tahoma"/>
            <family val="0"/>
          </rPr>
          <t>La somma dei voti alle liste deve essere uguale al numero dei voti validi</t>
        </r>
      </text>
    </comment>
  </commentList>
</comments>
</file>

<file path=xl/sharedStrings.xml><?xml version="1.0" encoding="utf-8"?>
<sst xmlns="http://schemas.openxmlformats.org/spreadsheetml/2006/main" count="114" uniqueCount="98">
  <si>
    <t xml:space="preserve">ELEZIONI DELLE RSU </t>
  </si>
  <si>
    <t>Comparto</t>
  </si>
  <si>
    <t>Data elezioni</t>
  </si>
  <si>
    <t xml:space="preserve">Indirizzo </t>
  </si>
  <si>
    <t xml:space="preserve">Comune </t>
  </si>
  <si>
    <t>Provincia</t>
  </si>
  <si>
    <t>Regione</t>
  </si>
  <si>
    <t>Collegio</t>
  </si>
  <si>
    <t>unico</t>
  </si>
  <si>
    <t>Maschi</t>
  </si>
  <si>
    <t>Femmine</t>
  </si>
  <si>
    <t>Aventi diritto al voto</t>
  </si>
  <si>
    <t>Votanti</t>
  </si>
  <si>
    <t>Totale</t>
  </si>
  <si>
    <t>Totale generale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</si>
  <si>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</si>
  <si>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</si>
  <si>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</si>
  <si>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</si>
  <si>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</si>
  <si>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</si>
  <si>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</si>
  <si>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</si>
  <si>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</si>
  <si>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</si>
  <si>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Valide</t>
  </si>
  <si>
    <t>Bianche</t>
  </si>
  <si>
    <t>Nulle</t>
  </si>
  <si>
    <t>Scrutinate</t>
  </si>
  <si>
    <t>Schede</t>
  </si>
  <si>
    <t>LISTA</t>
  </si>
  <si>
    <t>VOTI</t>
  </si>
  <si>
    <t>Seggio elettorale 1</t>
  </si>
  <si>
    <t>Seggio elettorale 2</t>
  </si>
  <si>
    <t>Seggio elettorale 3</t>
  </si>
  <si>
    <t>Seggio elettorale 4</t>
  </si>
  <si>
    <t>RISULTATI</t>
  </si>
  <si>
    <t>Aventi diritto</t>
  </si>
  <si>
    <t>Seggi da ripartire</t>
  </si>
  <si>
    <t>Voti ottenuti</t>
  </si>
  <si>
    <t>Quorum</t>
  </si>
  <si>
    <t>Resto</t>
  </si>
  <si>
    <t>Voti validi</t>
  </si>
  <si>
    <t>Preferenze</t>
  </si>
  <si>
    <t>Assegnati</t>
  </si>
  <si>
    <t xml:space="preserve">Nel caso di parità anche di preferenze (o loro </t>
  </si>
  <si>
    <t>alle liste in cui sono presenti i candidati di maggiore</t>
  </si>
  <si>
    <t>ISTRUZIONI</t>
  </si>
  <si>
    <t>(1)</t>
  </si>
  <si>
    <t>(2)</t>
  </si>
  <si>
    <t>Seggi Assegnati</t>
  </si>
  <si>
    <t>Descrizione delle operazioni</t>
  </si>
  <si>
    <t>"intero" + decimali, i  seggi assegnati sono pari all'intero. Invece, in caso di risultato inferiore ad uno i seggi</t>
  </si>
  <si>
    <t>assegnati, in tale prima fase, risultano pari a "zero".</t>
  </si>
  <si>
    <t>numero dei seggi assegnati è rappresentato dall'intero arrotondato sempre per difetto. Pertanto, in caso di</t>
  </si>
  <si>
    <t>Sono i seggi attribuiti nella seconda fase, sulla base dei "resti". I seggi rimasti, dopo quelli assegnati nella</t>
  </si>
  <si>
    <t>(1) Quorum</t>
  </si>
  <si>
    <t>(3) Resto</t>
  </si>
  <si>
    <r>
      <t>(4)</t>
    </r>
    <r>
      <rPr>
        <b/>
        <sz val="7"/>
        <rFont val="Arial"/>
        <family val="2"/>
      </rPr>
      <t xml:space="preserve"> Preferenze</t>
    </r>
  </si>
  <si>
    <t>(3)</t>
  </si>
  <si>
    <t>I resti si ottengono con la seguente operazione: Voti ottenuti - [seggi assegnati x Quorum].</t>
  </si>
  <si>
    <t>(4)</t>
  </si>
  <si>
    <r>
      <t>N.B.</t>
    </r>
    <r>
      <rPr>
        <sz val="10"/>
        <rFont val="Arial"/>
        <family val="0"/>
      </rPr>
      <t xml:space="preserve"> I voti di preferenza intervengono solamente nel caso di liste con ugual numero di "resti", al fine di</t>
    </r>
  </si>
  <si>
    <t>determinare la precedenza in ordine all'attribuzione dei seggi alle liste con parità di resti.</t>
  </si>
  <si>
    <t>(5)</t>
  </si>
  <si>
    <t xml:space="preserve">seggi, con l'eventuale precedenza, in caso di parità di resti, derivante dal maggior numero di preferenze. </t>
  </si>
  <si>
    <t>Totale (2)+(5)</t>
  </si>
  <si>
    <r>
      <t xml:space="preserve">assenza) si attribuisce un </t>
    </r>
    <r>
      <rPr>
        <b/>
        <sz val="8"/>
        <rFont val="Arial"/>
        <family val="2"/>
      </rPr>
      <t>ulteriore</t>
    </r>
    <r>
      <rPr>
        <sz val="8"/>
        <rFont val="Arial"/>
        <family val="0"/>
      </rPr>
      <t xml:space="preserve"> valore virtuale </t>
    </r>
  </si>
  <si>
    <t>Per leggere il commento, selezionare la cella.</t>
  </si>
  <si>
    <t xml:space="preserve">età. Ad esempio: tre liste (1,4,5) con stesso numero </t>
  </si>
  <si>
    <t xml:space="preserve">trova nella n.5, seguita dalla n.4; per cui alla n.5 si </t>
  </si>
  <si>
    <t>di più liste che hanno ottenuto gli stessi voti.</t>
  </si>
  <si>
    <r>
      <t xml:space="preserve">preferenze espresse per ciascuna lista </t>
    </r>
    <r>
      <rPr>
        <b/>
        <sz val="8"/>
        <rFont val="Arial"/>
        <family val="2"/>
      </rPr>
      <t xml:space="preserve">nel caso </t>
    </r>
  </si>
  <si>
    <t>Di lista</t>
  </si>
  <si>
    <t>Per età</t>
  </si>
  <si>
    <t xml:space="preserve">di voti e di preferenze; il 1° candidato più anziano si </t>
  </si>
  <si>
    <t>= [ N° Votanti / N° seggi ]</t>
  </si>
  <si>
    <t xml:space="preserve">aggiungerà il valore 2, alla n.4 si aggiungerà il </t>
  </si>
  <si>
    <t>valore 1 e nessun valore aggiuntivo alla n.1.</t>
  </si>
  <si>
    <t>Si ottengono dividendo i voti ottenuti da ciascuna lista per il "Quorum". In caso di risultato con decimali, il</t>
  </si>
  <si>
    <t>(2) Seggi assegnati Quorum</t>
  </si>
  <si>
    <t>(5) Seggi assegnati Resti</t>
  </si>
  <si>
    <t>con il Quorum</t>
  </si>
  <si>
    <t>con i Resti</t>
  </si>
  <si>
    <t>Rappresenta il numero minimo necessario di voti per ottenere un seggio nella 1a fase di assegnazione dei</t>
  </si>
  <si>
    <r>
      <t xml:space="preserve">seggi - vedi (2). Si esprime </t>
    </r>
    <r>
      <rPr>
        <b/>
        <sz val="10"/>
        <rFont val="Arial"/>
        <family val="2"/>
      </rPr>
      <t>senza arrotondamenti</t>
    </r>
    <r>
      <rPr>
        <sz val="10"/>
        <rFont val="Arial"/>
        <family val="0"/>
      </rPr>
      <t xml:space="preserve"> con l'operazione: [N° Votanti / N° Seggi da ripartire].</t>
    </r>
  </si>
  <si>
    <t>Seggi</t>
  </si>
  <si>
    <t>CALCOLO RIPARTIZIONE SEGGI</t>
  </si>
  <si>
    <t>assegnate alle liste.</t>
  </si>
  <si>
    <t>Controllo</t>
  </si>
  <si>
    <t>Numero RSU da eleggere</t>
  </si>
  <si>
    <t>prima fase, vengono attribuiti alle liste con i "resti" maggiori", fino a concorrenza del numero totale dei</t>
  </si>
  <si>
    <t>Amministrazione</t>
  </si>
  <si>
    <t>Minimo votanti per validità elezioni</t>
  </si>
  <si>
    <t>ORGANIZZAZIONE SINDACALE PROPONENTE</t>
  </si>
  <si>
    <r>
      <t>N.B.</t>
    </r>
    <r>
      <rPr>
        <sz val="8"/>
        <rFont val="Arial"/>
        <family val="2"/>
      </rPr>
      <t xml:space="preserve"> È indispensabile inserire il numero totale delle</t>
    </r>
  </si>
  <si>
    <t>17-18-19 APRILE 2018</t>
  </si>
  <si>
    <t>www.flcgil.it/rsu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</si>
</sst>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,##0.000000"/>
    <numFmt numFmtId="166" formatCode="0.00000000"/>
    <numFmt numFmtId="167" formatCode="0.000000"/>
    <numFmt numFmtId="168" formatCode="#,##0.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67" fontId="2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167" fontId="2" fillId="0" borderId="17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26" xfId="0" applyFill="1" applyBorder="1" applyAlignment="1">
      <alignment/>
    </xf>
    <xf numFmtId="1" fontId="1" fillId="0" borderId="3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1" fontId="8" fillId="0" borderId="28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1" fontId="8" fillId="0" borderId="11" xfId="0" applyNumberFormat="1" applyFont="1" applyBorder="1" applyAlignment="1">
      <alignment horizontal="center" vertical="center" wrapText="1"/>
    </xf>
    <xf numFmtId="41" fontId="8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34" borderId="10" xfId="0" applyFont="1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right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10" fillId="35" borderId="37" xfId="0" applyFont="1" applyFill="1" applyBorder="1" applyAlignment="1">
      <alignment horizontal="center" vertical="center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10" fillId="35" borderId="37" xfId="0" applyNumberFormat="1" applyFont="1" applyFill="1" applyBorder="1" applyAlignment="1">
      <alignment horizontal="center" vertical="center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1" fillId="33" borderId="43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1" fillId="34" borderId="44" xfId="0" applyFont="1" applyFill="1" applyBorder="1" applyAlignment="1" applyProtection="1">
      <alignment horizontal="center" vertical="center" wrapText="1"/>
      <protection locked="0"/>
    </xf>
    <xf numFmtId="0" fontId="1" fillId="34" borderId="45" xfId="0" applyFont="1" applyFill="1" applyBorder="1" applyAlignment="1" applyProtection="1">
      <alignment horizontal="center" vertical="center" wrapText="1"/>
      <protection locked="0"/>
    </xf>
    <xf numFmtId="0" fontId="1" fillId="34" borderId="46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 wrapText="1"/>
    </xf>
    <xf numFmtId="41" fontId="8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41" fontId="1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165" fontId="3" fillId="0" borderId="11" xfId="0" applyNumberFormat="1" applyFont="1" applyBorder="1" applyAlignment="1">
      <alignment horizontal="center" vertical="center"/>
    </xf>
    <xf numFmtId="168" fontId="3" fillId="0" borderId="33" xfId="0" applyNumberFormat="1" applyFont="1" applyBorder="1" applyAlignment="1">
      <alignment horizontal="center" vertical="center"/>
    </xf>
    <xf numFmtId="168" fontId="3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34" xfId="0" applyNumberFormat="1" applyFont="1" applyBorder="1" applyAlignment="1">
      <alignment horizontal="center" vertical="center" wrapText="1"/>
    </xf>
    <xf numFmtId="41" fontId="8" fillId="0" borderId="3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38" fillId="0" borderId="0" xfId="36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1</xdr:col>
      <xdr:colOff>457200</xdr:colOff>
      <xdr:row>0</xdr:row>
      <xdr:rowOff>485775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447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cgil.it/rs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SheetLayoutView="100" workbookViewId="0" topLeftCell="A1">
      <selection activeCell="G3" sqref="G3:H3"/>
    </sheetView>
  </sheetViews>
  <sheetFormatPr defaultColWidth="9.140625" defaultRowHeight="12.75"/>
  <cols>
    <col min="1" max="1" width="4.8515625" style="0" customWidth="1"/>
    <col min="3" max="3" width="9.7109375" style="0" customWidth="1"/>
    <col min="10" max="10" width="9.57421875" style="0" customWidth="1"/>
    <col min="18" max="18" width="9.57421875" style="0" bestFit="1" customWidth="1"/>
  </cols>
  <sheetData>
    <row r="1" ht="42" customHeight="1">
      <c r="C1" s="203" t="s">
        <v>97</v>
      </c>
    </row>
    <row r="2" ht="1.5" customHeight="1" thickBot="1"/>
    <row r="3" spans="1:14" ht="16.5" thickBot="1">
      <c r="A3" s="84"/>
      <c r="B3" s="87" t="s">
        <v>0</v>
      </c>
      <c r="C3" s="88"/>
      <c r="D3" s="89"/>
      <c r="E3" s="196" t="s">
        <v>2</v>
      </c>
      <c r="F3" s="197"/>
      <c r="G3" s="201" t="s">
        <v>96</v>
      </c>
      <c r="H3" s="202"/>
      <c r="I3" s="199" t="s">
        <v>47</v>
      </c>
      <c r="J3" s="200"/>
      <c r="K3" s="135" t="s">
        <v>68</v>
      </c>
      <c r="L3" s="136"/>
      <c r="M3" s="136"/>
      <c r="N3" s="137"/>
    </row>
    <row r="4" spans="1:14" ht="12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90"/>
      <c r="N4" s="84"/>
    </row>
    <row r="5" spans="1:15" ht="12" customHeight="1" thickBot="1">
      <c r="A5" s="84"/>
      <c r="B5" s="196" t="s">
        <v>92</v>
      </c>
      <c r="C5" s="198"/>
      <c r="D5" s="198"/>
      <c r="E5" s="129"/>
      <c r="F5" s="130"/>
      <c r="G5" s="130"/>
      <c r="H5" s="130"/>
      <c r="I5" s="130"/>
      <c r="J5" s="130"/>
      <c r="K5" s="130"/>
      <c r="L5" s="131"/>
      <c r="M5" s="91" t="s">
        <v>1</v>
      </c>
      <c r="N5" s="108"/>
      <c r="O5" s="109"/>
    </row>
    <row r="6" spans="1:14" ht="12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2" customHeight="1" thickBot="1">
      <c r="A7" s="84"/>
      <c r="B7" s="91" t="s">
        <v>3</v>
      </c>
      <c r="C7" s="129"/>
      <c r="D7" s="130"/>
      <c r="E7" s="130"/>
      <c r="F7" s="130"/>
      <c r="G7" s="130"/>
      <c r="H7" s="130"/>
      <c r="I7" s="130"/>
      <c r="J7" s="131"/>
      <c r="K7" s="84"/>
      <c r="L7" s="84"/>
      <c r="M7" s="84"/>
      <c r="N7" s="84"/>
    </row>
    <row r="8" spans="1:14" ht="12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5" ht="12" customHeight="1" thickBot="1">
      <c r="A9" s="84"/>
      <c r="B9" s="91" t="s">
        <v>4</v>
      </c>
      <c r="C9" s="129"/>
      <c r="D9" s="130"/>
      <c r="E9" s="130"/>
      <c r="F9" s="130"/>
      <c r="G9" s="131"/>
      <c r="H9" s="91" t="s">
        <v>5</v>
      </c>
      <c r="I9" s="96"/>
      <c r="J9" s="91" t="s">
        <v>6</v>
      </c>
      <c r="K9" s="108"/>
      <c r="L9" s="110"/>
      <c r="M9" s="110"/>
      <c r="N9" s="110"/>
      <c r="O9" s="109"/>
    </row>
    <row r="10" ht="12" customHeight="1" thickBot="1"/>
    <row r="11" spans="2:15" ht="13.5" customHeight="1" thickBot="1">
      <c r="B11" s="2" t="s">
        <v>7</v>
      </c>
      <c r="C11" s="97" t="s">
        <v>32</v>
      </c>
      <c r="D11" s="98"/>
      <c r="E11" s="97" t="s">
        <v>33</v>
      </c>
      <c r="F11" s="98"/>
      <c r="G11" s="97" t="s">
        <v>34</v>
      </c>
      <c r="H11" s="98"/>
      <c r="I11" s="97" t="s">
        <v>35</v>
      </c>
      <c r="J11" s="98"/>
      <c r="K11" s="105" t="s">
        <v>13</v>
      </c>
      <c r="L11" s="107"/>
      <c r="M11" s="127" t="s">
        <v>14</v>
      </c>
      <c r="N11" s="123" t="s">
        <v>93</v>
      </c>
      <c r="O11" s="124"/>
    </row>
    <row r="12" spans="2:15" ht="13.5" thickBot="1">
      <c r="B12" s="4" t="s">
        <v>8</v>
      </c>
      <c r="C12" s="3" t="s">
        <v>9</v>
      </c>
      <c r="D12" s="6" t="s">
        <v>10</v>
      </c>
      <c r="E12" s="3" t="s">
        <v>9</v>
      </c>
      <c r="F12" s="6" t="s">
        <v>10</v>
      </c>
      <c r="G12" s="3" t="s">
        <v>9</v>
      </c>
      <c r="H12" s="6" t="s">
        <v>10</v>
      </c>
      <c r="I12" s="3" t="s">
        <v>9</v>
      </c>
      <c r="J12" s="6" t="s">
        <v>10</v>
      </c>
      <c r="K12" s="3" t="s">
        <v>9</v>
      </c>
      <c r="L12" s="6" t="s">
        <v>10</v>
      </c>
      <c r="M12" s="128"/>
      <c r="N12" s="125"/>
      <c r="O12" s="126"/>
    </row>
    <row r="13" spans="2:15" ht="12" customHeight="1">
      <c r="B13" s="149" t="s">
        <v>11</v>
      </c>
      <c r="C13" s="114"/>
      <c r="D13" s="111"/>
      <c r="E13" s="114"/>
      <c r="F13" s="111"/>
      <c r="G13" s="114"/>
      <c r="H13" s="111"/>
      <c r="I13" s="114"/>
      <c r="J13" s="111"/>
      <c r="K13" s="117">
        <f>C13+E13+G13+I13</f>
        <v>0</v>
      </c>
      <c r="L13" s="138">
        <f>D13+F13+H13+J13</f>
        <v>0</v>
      </c>
      <c r="M13" s="138">
        <f>K13+L13</f>
        <v>0</v>
      </c>
      <c r="N13" s="117">
        <f>INT(M13/2)+1</f>
        <v>1</v>
      </c>
      <c r="O13" s="118"/>
    </row>
    <row r="14" spans="2:15" ht="12" customHeight="1">
      <c r="B14" s="194"/>
      <c r="C14" s="115"/>
      <c r="D14" s="112"/>
      <c r="E14" s="115"/>
      <c r="F14" s="112"/>
      <c r="G14" s="115"/>
      <c r="H14" s="112"/>
      <c r="I14" s="115"/>
      <c r="J14" s="112"/>
      <c r="K14" s="119"/>
      <c r="L14" s="139"/>
      <c r="M14" s="139"/>
      <c r="N14" s="119"/>
      <c r="O14" s="120"/>
    </row>
    <row r="15" spans="2:15" ht="12" customHeight="1" thickBot="1">
      <c r="B15" s="128"/>
      <c r="C15" s="116"/>
      <c r="D15" s="113"/>
      <c r="E15" s="116"/>
      <c r="F15" s="113"/>
      <c r="G15" s="116"/>
      <c r="H15" s="113"/>
      <c r="I15" s="116"/>
      <c r="J15" s="113"/>
      <c r="K15" s="121"/>
      <c r="L15" s="195"/>
      <c r="M15" s="195"/>
      <c r="N15" s="121"/>
      <c r="O15" s="122"/>
    </row>
    <row r="16" spans="2:15" ht="12" customHeight="1">
      <c r="B16" s="149" t="s">
        <v>12</v>
      </c>
      <c r="C16" s="114"/>
      <c r="D16" s="111"/>
      <c r="E16" s="114"/>
      <c r="F16" s="111"/>
      <c r="G16" s="114"/>
      <c r="H16" s="111"/>
      <c r="I16" s="114"/>
      <c r="J16" s="111"/>
      <c r="K16" s="117">
        <f>C16+E16+G16+I16</f>
        <v>0</v>
      </c>
      <c r="L16" s="138">
        <f>D16+F16+H16+J16</f>
        <v>0</v>
      </c>
      <c r="M16" s="138">
        <f>K16+L16</f>
        <v>0</v>
      </c>
      <c r="N16" s="99" t="str">
        <f>IF(M16&gt;=N13,"SI","NO")</f>
        <v>NO</v>
      </c>
      <c r="O16" s="100"/>
    </row>
    <row r="17" spans="2:15" ht="12" customHeight="1">
      <c r="B17" s="194"/>
      <c r="C17" s="115"/>
      <c r="D17" s="112"/>
      <c r="E17" s="115"/>
      <c r="F17" s="112"/>
      <c r="G17" s="115"/>
      <c r="H17" s="112"/>
      <c r="I17" s="115"/>
      <c r="J17" s="112"/>
      <c r="K17" s="119"/>
      <c r="L17" s="139"/>
      <c r="M17" s="139"/>
      <c r="N17" s="101"/>
      <c r="O17" s="102"/>
    </row>
    <row r="18" spans="2:15" ht="12" customHeight="1" thickBot="1">
      <c r="B18" s="194"/>
      <c r="C18" s="115"/>
      <c r="D18" s="112"/>
      <c r="E18" s="115"/>
      <c r="F18" s="112"/>
      <c r="G18" s="115"/>
      <c r="H18" s="112"/>
      <c r="I18" s="115"/>
      <c r="J18" s="112"/>
      <c r="K18" s="119"/>
      <c r="L18" s="139"/>
      <c r="M18" s="139"/>
      <c r="N18" s="103"/>
      <c r="O18" s="104"/>
    </row>
    <row r="19" spans="2:15" ht="12" customHeight="1" thickBot="1">
      <c r="B19" s="94" t="s">
        <v>89</v>
      </c>
      <c r="C19" s="95" t="str">
        <f aca="true" t="shared" si="0" ref="C19:L19">IF(C16&gt;C13,"??","OK")</f>
        <v>OK</v>
      </c>
      <c r="D19" s="95" t="str">
        <f t="shared" si="0"/>
        <v>OK</v>
      </c>
      <c r="E19" s="95" t="str">
        <f t="shared" si="0"/>
        <v>OK</v>
      </c>
      <c r="F19" s="95" t="str">
        <f t="shared" si="0"/>
        <v>OK</v>
      </c>
      <c r="G19" s="95" t="str">
        <f t="shared" si="0"/>
        <v>OK</v>
      </c>
      <c r="H19" s="95" t="str">
        <f t="shared" si="0"/>
        <v>OK</v>
      </c>
      <c r="I19" s="95" t="str">
        <f t="shared" si="0"/>
        <v>OK</v>
      </c>
      <c r="J19" s="95" t="str">
        <f t="shared" si="0"/>
        <v>OK</v>
      </c>
      <c r="K19" s="95" t="str">
        <f t="shared" si="0"/>
        <v>OK</v>
      </c>
      <c r="L19" s="95" t="str">
        <f t="shared" si="0"/>
        <v>OK</v>
      </c>
      <c r="M19" s="95" t="str">
        <f>IF(M16&gt;M13,"??","OK")</f>
        <v>OK</v>
      </c>
      <c r="N19" s="92"/>
      <c r="O19" s="93"/>
    </row>
    <row r="20" spans="2:15" ht="13.5" thickBot="1">
      <c r="B20" s="105" t="s">
        <v>36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ht="12" customHeight="1" thickBot="1"/>
    <row r="22" spans="2:10" ht="12" customHeight="1" thickBot="1">
      <c r="B22" s="156" t="s">
        <v>29</v>
      </c>
      <c r="C22" s="5" t="s">
        <v>25</v>
      </c>
      <c r="D22" s="72"/>
      <c r="G22" s="172" t="s">
        <v>90</v>
      </c>
      <c r="H22" s="173"/>
      <c r="I22" s="174"/>
      <c r="J22" s="167"/>
    </row>
    <row r="23" spans="2:10" ht="12" customHeight="1" thickBot="1">
      <c r="B23" s="192"/>
      <c r="C23" s="5" t="s">
        <v>26</v>
      </c>
      <c r="D23" s="72"/>
      <c r="G23" s="175"/>
      <c r="H23" s="176"/>
      <c r="I23" s="177"/>
      <c r="J23" s="168"/>
    </row>
    <row r="24" spans="2:4" ht="12" customHeight="1" thickBot="1">
      <c r="B24" s="192"/>
      <c r="C24" s="5" t="s">
        <v>27</v>
      </c>
      <c r="D24" s="72"/>
    </row>
    <row r="25" spans="2:5" ht="12" customHeight="1" thickBot="1">
      <c r="B25" s="193"/>
      <c r="C25" s="5" t="s">
        <v>28</v>
      </c>
      <c r="D25" s="73">
        <f>SUM(D22:D24)</f>
        <v>0</v>
      </c>
      <c r="E25" s="69" t="str">
        <f>IF(N16="SI",IF(M19="OK",IF(M16=0,"??",IF(D25=M16,"OK","??")),"??"),"??")</f>
        <v>??</v>
      </c>
    </row>
    <row r="26" spans="2:12" ht="13.5" thickBot="1">
      <c r="B26" s="8"/>
      <c r="C26" s="9"/>
      <c r="D26" s="10"/>
      <c r="E26" s="11"/>
      <c r="J26" s="163" t="s">
        <v>43</v>
      </c>
      <c r="K26" s="98"/>
      <c r="L26" s="5" t="s">
        <v>86</v>
      </c>
    </row>
    <row r="27" spans="2:16" ht="15" customHeight="1" thickBot="1">
      <c r="B27" s="7" t="s">
        <v>30</v>
      </c>
      <c r="C27" s="164" t="s">
        <v>94</v>
      </c>
      <c r="D27" s="165"/>
      <c r="E27" s="165"/>
      <c r="F27" s="165"/>
      <c r="G27" s="165"/>
      <c r="H27" s="166"/>
      <c r="I27" s="1" t="s">
        <v>31</v>
      </c>
      <c r="J27" s="13" t="s">
        <v>73</v>
      </c>
      <c r="K27" s="13" t="s">
        <v>74</v>
      </c>
      <c r="L27" s="57"/>
      <c r="M27" s="57" t="s">
        <v>95</v>
      </c>
      <c r="N27" s="58"/>
      <c r="O27" s="58"/>
      <c r="P27" s="59"/>
    </row>
    <row r="28" spans="2:16" ht="15" customHeight="1" thickBot="1">
      <c r="B28" s="7">
        <v>1</v>
      </c>
      <c r="C28" s="132"/>
      <c r="D28" s="133"/>
      <c r="E28" s="133"/>
      <c r="F28" s="133"/>
      <c r="G28" s="133"/>
      <c r="H28" s="134"/>
      <c r="I28" s="74"/>
      <c r="J28" s="76"/>
      <c r="K28" s="77"/>
      <c r="L28" s="78">
        <f>IF($J$39="OK",IF(C61=0,"-",C61),"")</f>
      </c>
      <c r="M28" s="60" t="s">
        <v>72</v>
      </c>
      <c r="N28" s="60"/>
      <c r="O28" s="60"/>
      <c r="P28" s="61"/>
    </row>
    <row r="29" spans="2:16" ht="15" customHeight="1" thickBot="1">
      <c r="B29" s="7">
        <v>2</v>
      </c>
      <c r="C29" s="132"/>
      <c r="D29" s="133"/>
      <c r="E29" s="133"/>
      <c r="F29" s="133"/>
      <c r="G29" s="133"/>
      <c r="H29" s="134"/>
      <c r="I29" s="74"/>
      <c r="J29" s="79"/>
      <c r="K29" s="80"/>
      <c r="L29" s="78">
        <f>IF($J$39="OK",IF(D61=0,"-",D61),"")</f>
      </c>
      <c r="M29" s="62" t="s">
        <v>71</v>
      </c>
      <c r="N29" s="62"/>
      <c r="O29" s="62"/>
      <c r="P29" s="63"/>
    </row>
    <row r="30" spans="2:16" ht="15" customHeight="1" thickBot="1">
      <c r="B30" s="7">
        <v>3</v>
      </c>
      <c r="C30" s="132"/>
      <c r="D30" s="133"/>
      <c r="E30" s="133"/>
      <c r="F30" s="133"/>
      <c r="G30" s="133"/>
      <c r="H30" s="134"/>
      <c r="I30" s="74"/>
      <c r="J30" s="79"/>
      <c r="K30" s="80"/>
      <c r="L30" s="81">
        <f>IF($J$39="OK",IF(E61=0,"-",E61),"")</f>
      </c>
      <c r="M30" s="60" t="s">
        <v>45</v>
      </c>
      <c r="N30" s="60"/>
      <c r="O30" s="60"/>
      <c r="P30" s="61"/>
    </row>
    <row r="31" spans="2:16" ht="15" customHeight="1" thickBot="1">
      <c r="B31" s="7">
        <v>4</v>
      </c>
      <c r="C31" s="132"/>
      <c r="D31" s="133"/>
      <c r="E31" s="133"/>
      <c r="F31" s="133"/>
      <c r="G31" s="133"/>
      <c r="H31" s="134"/>
      <c r="I31" s="74"/>
      <c r="J31" s="79"/>
      <c r="K31" s="80"/>
      <c r="L31" s="78">
        <f>IF($J$39="OK",IF(F61=0,"-",F61),"")</f>
      </c>
      <c r="M31" s="60" t="s">
        <v>67</v>
      </c>
      <c r="N31" s="60"/>
      <c r="O31" s="60"/>
      <c r="P31" s="61"/>
    </row>
    <row r="32" spans="2:16" ht="15" customHeight="1" thickBot="1">
      <c r="B32" s="7">
        <v>5</v>
      </c>
      <c r="C32" s="132"/>
      <c r="D32" s="133"/>
      <c r="E32" s="133"/>
      <c r="F32" s="133"/>
      <c r="G32" s="133"/>
      <c r="H32" s="134"/>
      <c r="I32" s="74"/>
      <c r="J32" s="79"/>
      <c r="K32" s="80"/>
      <c r="L32" s="78">
        <f>IF($J$39="OK",IF(G61=0,"-",G61),"")</f>
      </c>
      <c r="M32" s="60" t="s">
        <v>46</v>
      </c>
      <c r="N32" s="60"/>
      <c r="O32" s="60"/>
      <c r="P32" s="61"/>
    </row>
    <row r="33" spans="2:16" ht="15" customHeight="1" thickBot="1">
      <c r="B33" s="7">
        <v>6</v>
      </c>
      <c r="C33" s="132"/>
      <c r="D33" s="133"/>
      <c r="E33" s="133"/>
      <c r="F33" s="133"/>
      <c r="G33" s="133"/>
      <c r="H33" s="134"/>
      <c r="I33" s="74"/>
      <c r="J33" s="79"/>
      <c r="K33" s="80"/>
      <c r="L33" s="78">
        <f>IF($J$39="OK",IF(H61=0,"-",H61),"")</f>
      </c>
      <c r="M33" s="60" t="s">
        <v>69</v>
      </c>
      <c r="N33" s="60"/>
      <c r="O33" s="60"/>
      <c r="P33" s="61"/>
    </row>
    <row r="34" spans="2:16" ht="15" customHeight="1" thickBot="1">
      <c r="B34" s="7">
        <v>7</v>
      </c>
      <c r="C34" s="132"/>
      <c r="D34" s="133"/>
      <c r="E34" s="133"/>
      <c r="F34" s="133"/>
      <c r="G34" s="133"/>
      <c r="H34" s="134"/>
      <c r="I34" s="74"/>
      <c r="J34" s="79"/>
      <c r="K34" s="80"/>
      <c r="L34" s="78">
        <f>IF($J$39="OK",IF(I61=0,"-",I61),"")</f>
      </c>
      <c r="M34" s="60" t="s">
        <v>75</v>
      </c>
      <c r="N34" s="60"/>
      <c r="O34" s="60"/>
      <c r="P34" s="61"/>
    </row>
    <row r="35" spans="2:16" ht="15" customHeight="1" thickBot="1">
      <c r="B35" s="7">
        <v>8</v>
      </c>
      <c r="C35" s="132"/>
      <c r="D35" s="133"/>
      <c r="E35" s="133"/>
      <c r="F35" s="133"/>
      <c r="G35" s="133"/>
      <c r="H35" s="134"/>
      <c r="I35" s="74"/>
      <c r="J35" s="79"/>
      <c r="K35" s="80"/>
      <c r="L35" s="78">
        <f>IF($J$39="OK",IF(J61=0,"-",J61),"")</f>
      </c>
      <c r="M35" s="60" t="s">
        <v>70</v>
      </c>
      <c r="N35" s="60"/>
      <c r="O35" s="60"/>
      <c r="P35" s="61"/>
    </row>
    <row r="36" spans="2:16" ht="15" customHeight="1" thickBot="1">
      <c r="B36" s="7">
        <v>9</v>
      </c>
      <c r="C36" s="132"/>
      <c r="D36" s="133"/>
      <c r="E36" s="133"/>
      <c r="F36" s="133"/>
      <c r="G36" s="133"/>
      <c r="H36" s="134"/>
      <c r="I36" s="74"/>
      <c r="J36" s="79"/>
      <c r="K36" s="80"/>
      <c r="L36" s="78">
        <f>IF($J$39="OK",IF(K61=0,"-",K61),"")</f>
      </c>
      <c r="M36" s="60" t="s">
        <v>77</v>
      </c>
      <c r="N36" s="60"/>
      <c r="O36" s="60"/>
      <c r="P36" s="61"/>
    </row>
    <row r="37" spans="2:16" ht="15" customHeight="1" thickBot="1">
      <c r="B37" s="7">
        <v>10</v>
      </c>
      <c r="C37" s="132"/>
      <c r="D37" s="133"/>
      <c r="E37" s="133"/>
      <c r="F37" s="133"/>
      <c r="G37" s="133"/>
      <c r="H37" s="134"/>
      <c r="I37" s="74"/>
      <c r="J37" s="82"/>
      <c r="K37" s="83"/>
      <c r="L37" s="78">
        <f>IF($J$39="OK",IF(L61=0,"-",L61),"")</f>
      </c>
      <c r="M37" s="64" t="s">
        <v>78</v>
      </c>
      <c r="N37" s="64"/>
      <c r="O37" s="64"/>
      <c r="P37" s="65"/>
    </row>
    <row r="38" spans="8:14" ht="16.5" thickBot="1">
      <c r="H38" s="7" t="s">
        <v>13</v>
      </c>
      <c r="I38" s="75">
        <f>SUM(I28:I37)</f>
        <v>0</v>
      </c>
      <c r="J38" s="84"/>
      <c r="K38" s="85"/>
      <c r="L38" s="86">
        <f>SUM(L28:L37)</f>
        <v>0</v>
      </c>
      <c r="M38" s="23"/>
      <c r="N38" s="23"/>
    </row>
    <row r="39" spans="9:14" ht="13.5" thickBot="1">
      <c r="I39" s="70" t="str">
        <f>IF(I38=0,"??",IF(E25="OK",IF(I38=D22,"OK","??"),"??"))</f>
        <v>??</v>
      </c>
      <c r="J39" s="48" t="str">
        <f>N62</f>
        <v>??</v>
      </c>
      <c r="K39" s="189" t="s">
        <v>68</v>
      </c>
      <c r="L39" s="190"/>
      <c r="M39" s="190"/>
      <c r="N39" s="191"/>
    </row>
    <row r="40" ht="9" customHeight="1" thickBot="1"/>
    <row r="41" spans="2:27" ht="13.5" thickBot="1">
      <c r="B41" s="105" t="s">
        <v>87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R41">
        <v>1</v>
      </c>
      <c r="S41">
        <v>2</v>
      </c>
      <c r="T41">
        <v>3</v>
      </c>
      <c r="U41">
        <v>4</v>
      </c>
      <c r="V41">
        <v>5</v>
      </c>
      <c r="W41">
        <v>6</v>
      </c>
      <c r="X41">
        <v>7</v>
      </c>
      <c r="Y41">
        <v>8</v>
      </c>
      <c r="Z41">
        <v>9</v>
      </c>
      <c r="AA41">
        <v>10</v>
      </c>
    </row>
    <row r="42" spans="17:28" ht="13.5" thickBot="1">
      <c r="Q42">
        <v>1</v>
      </c>
      <c r="R42" s="17">
        <f>C54+C56/100000</f>
        <v>0</v>
      </c>
      <c r="S42" s="24" t="str">
        <f aca="true" t="shared" si="1" ref="S42:AA42">IF(R42=R$52,"-",R42)</f>
        <v>-</v>
      </c>
      <c r="T42" s="24" t="str">
        <f t="shared" si="1"/>
        <v>-</v>
      </c>
      <c r="U42" s="24" t="str">
        <f t="shared" si="1"/>
        <v>-</v>
      </c>
      <c r="V42" s="24" t="str">
        <f t="shared" si="1"/>
        <v>-</v>
      </c>
      <c r="W42" s="24" t="str">
        <f t="shared" si="1"/>
        <v>-</v>
      </c>
      <c r="X42" s="24" t="str">
        <f t="shared" si="1"/>
        <v>-</v>
      </c>
      <c r="Y42" s="24" t="str">
        <f t="shared" si="1"/>
        <v>-</v>
      </c>
      <c r="Z42" s="24" t="str">
        <f t="shared" si="1"/>
        <v>-</v>
      </c>
      <c r="AA42" s="25" t="str">
        <f t="shared" si="1"/>
        <v>-</v>
      </c>
      <c r="AB42" s="21">
        <f>VLOOKUP(R42,R$56:S$65,2)</f>
        <v>0</v>
      </c>
    </row>
    <row r="43" spans="2:28" ht="13.5" thickBot="1">
      <c r="B43" s="105" t="s">
        <v>37</v>
      </c>
      <c r="C43" s="107"/>
      <c r="D43" s="12">
        <f>M13</f>
        <v>0</v>
      </c>
      <c r="Q43">
        <v>2</v>
      </c>
      <c r="R43" s="14">
        <f>D54+D56/100000</f>
        <v>0</v>
      </c>
      <c r="S43" s="26" t="str">
        <f aca="true" t="shared" si="2" ref="S43:AA43">IF(R43=R$52,"-",R43)</f>
        <v>-</v>
      </c>
      <c r="T43" s="26" t="str">
        <f t="shared" si="2"/>
        <v>-</v>
      </c>
      <c r="U43" s="26" t="str">
        <f t="shared" si="2"/>
        <v>-</v>
      </c>
      <c r="V43" s="26" t="str">
        <f t="shared" si="2"/>
        <v>-</v>
      </c>
      <c r="W43" s="26" t="str">
        <f t="shared" si="2"/>
        <v>-</v>
      </c>
      <c r="X43" s="26" t="str">
        <f t="shared" si="2"/>
        <v>-</v>
      </c>
      <c r="Y43" s="26" t="str">
        <f t="shared" si="2"/>
        <v>-</v>
      </c>
      <c r="Z43" s="26" t="str">
        <f t="shared" si="2"/>
        <v>-</v>
      </c>
      <c r="AA43" s="27" t="str">
        <f t="shared" si="2"/>
        <v>-</v>
      </c>
      <c r="AB43" s="21">
        <f aca="true" t="shared" si="3" ref="AB43:AB50">VLOOKUP(R43,R$56:S$65,2)</f>
        <v>0</v>
      </c>
    </row>
    <row r="44" spans="2:28" ht="13.5" thickBot="1">
      <c r="B44" s="105" t="s">
        <v>12</v>
      </c>
      <c r="C44" s="107"/>
      <c r="D44" s="12">
        <f>M16</f>
        <v>0</v>
      </c>
      <c r="Q44">
        <v>3</v>
      </c>
      <c r="R44" s="14">
        <f>E54+E56/100000</f>
        <v>0</v>
      </c>
      <c r="S44" s="26" t="str">
        <f aca="true" t="shared" si="4" ref="S44:AA44">IF(R44=R$52,"-",R44)</f>
        <v>-</v>
      </c>
      <c r="T44" s="26" t="str">
        <f t="shared" si="4"/>
        <v>-</v>
      </c>
      <c r="U44" s="26" t="str">
        <f t="shared" si="4"/>
        <v>-</v>
      </c>
      <c r="V44" s="26" t="str">
        <f t="shared" si="4"/>
        <v>-</v>
      </c>
      <c r="W44" s="26" t="str">
        <f t="shared" si="4"/>
        <v>-</v>
      </c>
      <c r="X44" s="26" t="str">
        <f t="shared" si="4"/>
        <v>-</v>
      </c>
      <c r="Y44" s="26" t="str">
        <f t="shared" si="4"/>
        <v>-</v>
      </c>
      <c r="Z44" s="26" t="str">
        <f t="shared" si="4"/>
        <v>-</v>
      </c>
      <c r="AA44" s="27" t="str">
        <f t="shared" si="4"/>
        <v>-</v>
      </c>
      <c r="AB44" s="21">
        <f t="shared" si="3"/>
        <v>0</v>
      </c>
    </row>
    <row r="45" spans="2:28" ht="13.5" thickBot="1">
      <c r="B45" s="105" t="s">
        <v>42</v>
      </c>
      <c r="C45" s="107"/>
      <c r="D45" s="12">
        <f>D22</f>
        <v>0</v>
      </c>
      <c r="Q45">
        <v>4</v>
      </c>
      <c r="R45" s="14">
        <f>F54+F56/100000</f>
        <v>0</v>
      </c>
      <c r="S45" s="26" t="str">
        <f aca="true" t="shared" si="5" ref="S45:AA45">IF(R45=R$52,"-",R45)</f>
        <v>-</v>
      </c>
      <c r="T45" s="26" t="str">
        <f t="shared" si="5"/>
        <v>-</v>
      </c>
      <c r="U45" s="26" t="str">
        <f t="shared" si="5"/>
        <v>-</v>
      </c>
      <c r="V45" s="26" t="str">
        <f t="shared" si="5"/>
        <v>-</v>
      </c>
      <c r="W45" s="26" t="str">
        <f t="shared" si="5"/>
        <v>-</v>
      </c>
      <c r="X45" s="26" t="str">
        <f t="shared" si="5"/>
        <v>-</v>
      </c>
      <c r="Y45" s="26" t="str">
        <f t="shared" si="5"/>
        <v>-</v>
      </c>
      <c r="Z45" s="26" t="str">
        <f t="shared" si="5"/>
        <v>-</v>
      </c>
      <c r="AA45" s="27" t="str">
        <f t="shared" si="5"/>
        <v>-</v>
      </c>
      <c r="AB45" s="21">
        <f t="shared" si="3"/>
        <v>0</v>
      </c>
    </row>
    <row r="46" spans="2:28" ht="15.75" thickBot="1">
      <c r="B46" s="105" t="s">
        <v>38</v>
      </c>
      <c r="C46" s="107"/>
      <c r="D46" s="32">
        <f>J22</f>
        <v>0</v>
      </c>
      <c r="E46" s="147" t="s">
        <v>56</v>
      </c>
      <c r="F46" s="180"/>
      <c r="G46" s="43">
        <f>IF(D46=0,0,D44/D46)</f>
        <v>0</v>
      </c>
      <c r="H46" s="169" t="s">
        <v>76</v>
      </c>
      <c r="I46" s="170"/>
      <c r="J46" s="171"/>
      <c r="Q46">
        <v>5</v>
      </c>
      <c r="R46" s="14">
        <f>G54+G56/100000</f>
        <v>0</v>
      </c>
      <c r="S46" s="26" t="str">
        <f aca="true" t="shared" si="6" ref="S46:AA46">IF(R46=R$52,"-",R46)</f>
        <v>-</v>
      </c>
      <c r="T46" s="26" t="str">
        <f t="shared" si="6"/>
        <v>-</v>
      </c>
      <c r="U46" s="26" t="str">
        <f t="shared" si="6"/>
        <v>-</v>
      </c>
      <c r="V46" s="26" t="str">
        <f t="shared" si="6"/>
        <v>-</v>
      </c>
      <c r="W46" s="26" t="str">
        <f t="shared" si="6"/>
        <v>-</v>
      </c>
      <c r="X46" s="26" t="str">
        <f t="shared" si="6"/>
        <v>-</v>
      </c>
      <c r="Y46" s="26" t="str">
        <f t="shared" si="6"/>
        <v>-</v>
      </c>
      <c r="Z46" s="26" t="str">
        <f t="shared" si="6"/>
        <v>-</v>
      </c>
      <c r="AA46" s="27" t="str">
        <f t="shared" si="6"/>
        <v>-</v>
      </c>
      <c r="AB46" s="21">
        <f t="shared" si="3"/>
        <v>0</v>
      </c>
    </row>
    <row r="47" spans="17:28" ht="13.5" thickBot="1">
      <c r="Q47">
        <v>6</v>
      </c>
      <c r="R47" s="14">
        <f>H54+H56/100000</f>
        <v>0</v>
      </c>
      <c r="S47" s="26" t="str">
        <f aca="true" t="shared" si="7" ref="S47:AA47">IF(R47=R$52,"-",R47)</f>
        <v>-</v>
      </c>
      <c r="T47" s="26" t="str">
        <f t="shared" si="7"/>
        <v>-</v>
      </c>
      <c r="U47" s="26" t="str">
        <f t="shared" si="7"/>
        <v>-</v>
      </c>
      <c r="V47" s="26" t="str">
        <f t="shared" si="7"/>
        <v>-</v>
      </c>
      <c r="W47" s="26" t="str">
        <f t="shared" si="7"/>
        <v>-</v>
      </c>
      <c r="X47" s="26" t="str">
        <f t="shared" si="7"/>
        <v>-</v>
      </c>
      <c r="Y47" s="26" t="str">
        <f t="shared" si="7"/>
        <v>-</v>
      </c>
      <c r="Z47" s="26" t="str">
        <f t="shared" si="7"/>
        <v>-</v>
      </c>
      <c r="AA47" s="27" t="str">
        <f t="shared" si="7"/>
        <v>-</v>
      </c>
      <c r="AB47" s="21">
        <f t="shared" si="3"/>
        <v>0</v>
      </c>
    </row>
    <row r="48" spans="3:28" ht="13.5" thickBot="1">
      <c r="C48" s="7" t="s">
        <v>15</v>
      </c>
      <c r="D48" s="7" t="s">
        <v>16</v>
      </c>
      <c r="E48" s="7" t="s">
        <v>17</v>
      </c>
      <c r="F48" s="7" t="s">
        <v>18</v>
      </c>
      <c r="G48" s="7" t="s">
        <v>19</v>
      </c>
      <c r="H48" s="7" t="s">
        <v>20</v>
      </c>
      <c r="I48" s="7" t="s">
        <v>21</v>
      </c>
      <c r="J48" s="7" t="s">
        <v>22</v>
      </c>
      <c r="K48" s="7" t="s">
        <v>23</v>
      </c>
      <c r="L48" s="7" t="s">
        <v>24</v>
      </c>
      <c r="Q48">
        <v>7</v>
      </c>
      <c r="R48" s="14">
        <f>I54+I56/100000</f>
        <v>0</v>
      </c>
      <c r="S48" s="26" t="str">
        <f aca="true" t="shared" si="8" ref="S48:AA48">IF(R48=R$52,"-",R48)</f>
        <v>-</v>
      </c>
      <c r="T48" s="26" t="str">
        <f t="shared" si="8"/>
        <v>-</v>
      </c>
      <c r="U48" s="26" t="str">
        <f t="shared" si="8"/>
        <v>-</v>
      </c>
      <c r="V48" s="26" t="str">
        <f t="shared" si="8"/>
        <v>-</v>
      </c>
      <c r="W48" s="26" t="str">
        <f t="shared" si="8"/>
        <v>-</v>
      </c>
      <c r="X48" s="26" t="str">
        <f t="shared" si="8"/>
        <v>-</v>
      </c>
      <c r="Y48" s="26" t="str">
        <f t="shared" si="8"/>
        <v>-</v>
      </c>
      <c r="Z48" s="26" t="str">
        <f t="shared" si="8"/>
        <v>-</v>
      </c>
      <c r="AA48" s="27" t="str">
        <f t="shared" si="8"/>
        <v>-</v>
      </c>
      <c r="AB48" s="21">
        <f t="shared" si="3"/>
        <v>0</v>
      </c>
    </row>
    <row r="49" spans="2:28" ht="12.75">
      <c r="B49" s="187" t="s">
        <v>39</v>
      </c>
      <c r="C49" s="158">
        <f>I28</f>
        <v>0</v>
      </c>
      <c r="D49" s="158">
        <f>I29</f>
        <v>0</v>
      </c>
      <c r="E49" s="158">
        <f>I30</f>
        <v>0</v>
      </c>
      <c r="F49" s="158">
        <f>I31</f>
        <v>0</v>
      </c>
      <c r="G49" s="158">
        <f>I32</f>
        <v>0</v>
      </c>
      <c r="H49" s="158">
        <f>I33</f>
        <v>0</v>
      </c>
      <c r="I49" s="158">
        <f>I34</f>
        <v>0</v>
      </c>
      <c r="J49" s="158">
        <f>I35</f>
        <v>0</v>
      </c>
      <c r="K49" s="158">
        <f>I36</f>
        <v>0</v>
      </c>
      <c r="L49" s="158">
        <f>I37</f>
        <v>0</v>
      </c>
      <c r="Q49">
        <v>8</v>
      </c>
      <c r="R49" s="14">
        <f>J54+J56/100000</f>
        <v>0</v>
      </c>
      <c r="S49" s="26" t="str">
        <f aca="true" t="shared" si="9" ref="S49:AA49">IF(R49=R$52,"-",R49)</f>
        <v>-</v>
      </c>
      <c r="T49" s="26" t="str">
        <f t="shared" si="9"/>
        <v>-</v>
      </c>
      <c r="U49" s="26" t="str">
        <f t="shared" si="9"/>
        <v>-</v>
      </c>
      <c r="V49" s="26" t="str">
        <f t="shared" si="9"/>
        <v>-</v>
      </c>
      <c r="W49" s="26" t="str">
        <f t="shared" si="9"/>
        <v>-</v>
      </c>
      <c r="X49" s="26" t="str">
        <f t="shared" si="9"/>
        <v>-</v>
      </c>
      <c r="Y49" s="26" t="str">
        <f t="shared" si="9"/>
        <v>-</v>
      </c>
      <c r="Z49" s="26" t="str">
        <f t="shared" si="9"/>
        <v>-</v>
      </c>
      <c r="AA49" s="27" t="str">
        <f t="shared" si="9"/>
        <v>-</v>
      </c>
      <c r="AB49" s="21">
        <f t="shared" si="3"/>
        <v>0</v>
      </c>
    </row>
    <row r="50" spans="2:28" ht="13.5" thickBot="1">
      <c r="B50" s="18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Q50">
        <v>9</v>
      </c>
      <c r="R50" s="14">
        <f>K54+K56/100000</f>
        <v>0</v>
      </c>
      <c r="S50" s="26" t="str">
        <f aca="true" t="shared" si="10" ref="S50:AA50">IF(R50=R$52,"-",R50)</f>
        <v>-</v>
      </c>
      <c r="T50" s="26" t="str">
        <f t="shared" si="10"/>
        <v>-</v>
      </c>
      <c r="U50" s="26" t="str">
        <f t="shared" si="10"/>
        <v>-</v>
      </c>
      <c r="V50" s="26" t="str">
        <f t="shared" si="10"/>
        <v>-</v>
      </c>
      <c r="W50" s="26" t="str">
        <f t="shared" si="10"/>
        <v>-</v>
      </c>
      <c r="X50" s="26" t="str">
        <f t="shared" si="10"/>
        <v>-</v>
      </c>
      <c r="Y50" s="26" t="str">
        <f t="shared" si="10"/>
        <v>-</v>
      </c>
      <c r="Z50" s="26" t="str">
        <f t="shared" si="10"/>
        <v>-</v>
      </c>
      <c r="AA50" s="27" t="str">
        <f t="shared" si="10"/>
        <v>-</v>
      </c>
      <c r="AB50" s="21">
        <f t="shared" si="3"/>
        <v>0</v>
      </c>
    </row>
    <row r="51" spans="2:28" ht="12.75" customHeight="1">
      <c r="B51" s="149" t="s">
        <v>80</v>
      </c>
      <c r="C51" s="54">
        <f>IF($I$39="OK",INT(C49/$G46),0)</f>
        <v>0</v>
      </c>
      <c r="D51" s="54">
        <f aca="true" t="shared" si="11" ref="D51:L51">IF($I$39="OK",INT(D49/$G46),0)</f>
        <v>0</v>
      </c>
      <c r="E51" s="54">
        <f t="shared" si="11"/>
        <v>0</v>
      </c>
      <c r="F51" s="54">
        <f t="shared" si="11"/>
        <v>0</v>
      </c>
      <c r="G51" s="54">
        <f t="shared" si="11"/>
        <v>0</v>
      </c>
      <c r="H51" s="54">
        <f t="shared" si="11"/>
        <v>0</v>
      </c>
      <c r="I51" s="54">
        <f t="shared" si="11"/>
        <v>0</v>
      </c>
      <c r="J51" s="54">
        <f t="shared" si="11"/>
        <v>0</v>
      </c>
      <c r="K51" s="54">
        <f t="shared" si="11"/>
        <v>0</v>
      </c>
      <c r="L51" s="54">
        <f t="shared" si="11"/>
        <v>0</v>
      </c>
      <c r="M51" s="22" t="s">
        <v>44</v>
      </c>
      <c r="N51" s="22" t="s">
        <v>41</v>
      </c>
      <c r="Q51">
        <v>10</v>
      </c>
      <c r="R51" s="18">
        <f>L54+L56/100000</f>
        <v>0</v>
      </c>
      <c r="S51" s="28" t="str">
        <f aca="true" t="shared" si="12" ref="S51:AA51">IF(R51=R$52,"-",R51)</f>
        <v>-</v>
      </c>
      <c r="T51" s="28" t="str">
        <f t="shared" si="12"/>
        <v>-</v>
      </c>
      <c r="U51" s="28" t="str">
        <f t="shared" si="12"/>
        <v>-</v>
      </c>
      <c r="V51" s="28" t="str">
        <f t="shared" si="12"/>
        <v>-</v>
      </c>
      <c r="W51" s="28" t="str">
        <f t="shared" si="12"/>
        <v>-</v>
      </c>
      <c r="X51" s="28" t="str">
        <f t="shared" si="12"/>
        <v>-</v>
      </c>
      <c r="Y51" s="28" t="str">
        <f t="shared" si="12"/>
        <v>-</v>
      </c>
      <c r="Z51" s="28" t="str">
        <f t="shared" si="12"/>
        <v>-</v>
      </c>
      <c r="AA51" s="29" t="str">
        <f t="shared" si="12"/>
        <v>-</v>
      </c>
      <c r="AB51" s="21">
        <f>VLOOKUP(R51,R$56:S$65,2)</f>
        <v>0</v>
      </c>
    </row>
    <row r="52" spans="2:27" ht="12.75">
      <c r="B52" s="150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9">
        <f>SUM(C51:L52)</f>
        <v>0</v>
      </c>
      <c r="N52" s="46">
        <f>D46-M52</f>
        <v>0</v>
      </c>
      <c r="R52" s="15">
        <f aca="true" t="shared" si="13" ref="R52:AA52">MAX(R42:R51)</f>
        <v>0</v>
      </c>
      <c r="S52" s="15">
        <f t="shared" si="13"/>
        <v>0</v>
      </c>
      <c r="T52" s="15">
        <f t="shared" si="13"/>
        <v>0</v>
      </c>
      <c r="U52" s="15">
        <f t="shared" si="13"/>
        <v>0</v>
      </c>
      <c r="V52" s="15">
        <f t="shared" si="13"/>
        <v>0</v>
      </c>
      <c r="W52" s="15">
        <f t="shared" si="13"/>
        <v>0</v>
      </c>
      <c r="X52" s="15">
        <f t="shared" si="13"/>
        <v>0</v>
      </c>
      <c r="Y52" s="15">
        <f t="shared" si="13"/>
        <v>0</v>
      </c>
      <c r="Z52" s="15">
        <f t="shared" si="13"/>
        <v>0</v>
      </c>
      <c r="AA52" s="15">
        <f t="shared" si="13"/>
        <v>0</v>
      </c>
    </row>
    <row r="53" spans="2:27" ht="13.5" thickBot="1">
      <c r="B53" s="151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0"/>
      <c r="N53" s="50"/>
      <c r="Q53">
        <v>0</v>
      </c>
      <c r="R53" s="16">
        <f>IF($N52-SUM($Q53:Q53)=0,0,1)</f>
        <v>0</v>
      </c>
      <c r="S53" s="16">
        <f>IF($N52-SUM($Q53:R53)=0,0,1)</f>
        <v>0</v>
      </c>
      <c r="T53" s="16">
        <f>IF($N52-SUM($Q53:S53)=0,0,1)</f>
        <v>0</v>
      </c>
      <c r="U53" s="16">
        <f>IF($N52-SUM($Q53:T53)=0,0,1)</f>
        <v>0</v>
      </c>
      <c r="V53" s="16">
        <f>IF($N52-SUM($Q53:U53)=0,0,1)</f>
        <v>0</v>
      </c>
      <c r="W53" s="16">
        <f>IF($N52-SUM($Q53:V53)=0,0,1)</f>
        <v>0</v>
      </c>
      <c r="X53" s="16">
        <f>IF($N52-SUM($Q53:W53)=0,0,1)</f>
        <v>0</v>
      </c>
      <c r="Y53" s="16">
        <f>IF($N52-SUM($Q53:X53)=0,0,1)</f>
        <v>0</v>
      </c>
      <c r="Z53" s="16">
        <f>IF($N52-SUM($Q53:Y53)=0,0,1)</f>
        <v>0</v>
      </c>
      <c r="AA53" s="16">
        <f>IF($N52-SUM($Q53:Z53)=0,0,1)</f>
        <v>0</v>
      </c>
    </row>
    <row r="54" spans="2:13" ht="12.75">
      <c r="B54" s="156" t="s">
        <v>57</v>
      </c>
      <c r="C54" s="152">
        <f aca="true" t="shared" si="14" ref="C54:L54">C49-(C51*$G46)</f>
        <v>0</v>
      </c>
      <c r="D54" s="152">
        <f t="shared" si="14"/>
        <v>0</v>
      </c>
      <c r="E54" s="152">
        <f t="shared" si="14"/>
        <v>0</v>
      </c>
      <c r="F54" s="152">
        <f t="shared" si="14"/>
        <v>0</v>
      </c>
      <c r="G54" s="152">
        <f t="shared" si="14"/>
        <v>0</v>
      </c>
      <c r="H54" s="152">
        <f t="shared" si="14"/>
        <v>0</v>
      </c>
      <c r="I54" s="152">
        <f t="shared" si="14"/>
        <v>0</v>
      </c>
      <c r="J54" s="152">
        <f t="shared" si="14"/>
        <v>0</v>
      </c>
      <c r="K54" s="152">
        <f t="shared" si="14"/>
        <v>0</v>
      </c>
      <c r="L54" s="152">
        <f t="shared" si="14"/>
        <v>0</v>
      </c>
      <c r="M54" s="153">
        <f>SUM(C54:L54)</f>
        <v>0</v>
      </c>
    </row>
    <row r="55" spans="2:13" ht="13.5" thickBot="1">
      <c r="B55" s="157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54"/>
    </row>
    <row r="56" spans="2:19" ht="12.75">
      <c r="B56" s="127" t="s">
        <v>58</v>
      </c>
      <c r="C56" s="141">
        <f>J28+K28</f>
        <v>0</v>
      </c>
      <c r="D56" s="141">
        <f>J29+K29</f>
        <v>0</v>
      </c>
      <c r="E56" s="141">
        <f>J30+K30</f>
        <v>0</v>
      </c>
      <c r="F56" s="141">
        <f>J31+K31</f>
        <v>0</v>
      </c>
      <c r="G56" s="141">
        <f>J32+K32</f>
        <v>0</v>
      </c>
      <c r="H56" s="141">
        <f>J33+K33</f>
        <v>0</v>
      </c>
      <c r="I56" s="141">
        <f>J34+K34</f>
        <v>0</v>
      </c>
      <c r="J56" s="141">
        <f>J35+K35</f>
        <v>0</v>
      </c>
      <c r="K56" s="141">
        <f>J36+K36</f>
        <v>0</v>
      </c>
      <c r="L56" s="141">
        <f>J37+K37</f>
        <v>0</v>
      </c>
      <c r="R56" s="19">
        <f>AA52</f>
        <v>0</v>
      </c>
      <c r="S56" s="20">
        <f>IF(R56=0,0,AA53)</f>
        <v>0</v>
      </c>
    </row>
    <row r="57" spans="2:19" ht="13.5" thickBot="1">
      <c r="B57" s="155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R57" s="19">
        <f>Z52</f>
        <v>0</v>
      </c>
      <c r="S57" s="20">
        <f>IF(R57=0,0,Z53)</f>
        <v>0</v>
      </c>
    </row>
    <row r="58" spans="2:19" ht="11.25" customHeight="1">
      <c r="B58" s="149" t="s">
        <v>81</v>
      </c>
      <c r="C58" s="143">
        <f>VLOOKUP(1,$Q42:$AB51,12)</f>
        <v>0</v>
      </c>
      <c r="D58" s="143">
        <f>VLOOKUP(2,$Q42:$AB51,12)</f>
        <v>0</v>
      </c>
      <c r="E58" s="143">
        <f>VLOOKUP(3,$Q42:$AB51,12)</f>
        <v>0</v>
      </c>
      <c r="F58" s="143">
        <f>VLOOKUP(4,$Q42:$AB51,12)</f>
        <v>0</v>
      </c>
      <c r="G58" s="143">
        <f>VLOOKUP(5,$Q42:$AB51,12)</f>
        <v>0</v>
      </c>
      <c r="H58" s="143">
        <f>VLOOKUP(6,$Q42:$AB51,12)</f>
        <v>0</v>
      </c>
      <c r="I58" s="143">
        <f>VLOOKUP(7,$Q42:$AB51,12)</f>
        <v>0</v>
      </c>
      <c r="J58" s="143">
        <f>VLOOKUP(8,$Q42:$AB51,12)</f>
        <v>0</v>
      </c>
      <c r="K58" s="143">
        <f>VLOOKUP(9,$Q42:$AB51,12)</f>
        <v>0</v>
      </c>
      <c r="L58" s="160">
        <f>VLOOKUP(10,$Q42:$AB51,12)</f>
        <v>0</v>
      </c>
      <c r="M58" s="44" t="s">
        <v>44</v>
      </c>
      <c r="N58" s="22" t="s">
        <v>41</v>
      </c>
      <c r="R58" s="19">
        <f>Y52</f>
        <v>0</v>
      </c>
      <c r="S58" s="20">
        <f>IF(R58=0,0,Y53)</f>
        <v>0</v>
      </c>
    </row>
    <row r="59" spans="2:19" ht="11.25" customHeight="1">
      <c r="B59" s="150"/>
      <c r="C59" s="144"/>
      <c r="D59" s="144"/>
      <c r="E59" s="144"/>
      <c r="F59" s="144"/>
      <c r="G59" s="144"/>
      <c r="H59" s="144"/>
      <c r="I59" s="144"/>
      <c r="J59" s="144"/>
      <c r="K59" s="144"/>
      <c r="L59" s="161"/>
      <c r="M59" s="51">
        <f>SUM(C58:L59)</f>
        <v>0</v>
      </c>
      <c r="N59" s="52">
        <f>N52-M59</f>
        <v>0</v>
      </c>
      <c r="R59" s="19">
        <f>X52</f>
        <v>0</v>
      </c>
      <c r="S59" s="20">
        <f>IF(R59=0,0,X53)</f>
        <v>0</v>
      </c>
    </row>
    <row r="60" spans="2:19" ht="11.25" customHeight="1" thickBot="1">
      <c r="B60" s="151"/>
      <c r="C60" s="145"/>
      <c r="D60" s="145"/>
      <c r="E60" s="145"/>
      <c r="F60" s="145"/>
      <c r="G60" s="145"/>
      <c r="H60" s="145"/>
      <c r="I60" s="145"/>
      <c r="J60" s="145"/>
      <c r="K60" s="145"/>
      <c r="L60" s="162"/>
      <c r="M60" s="38"/>
      <c r="N60" s="50"/>
      <c r="R60" s="19">
        <f>W52</f>
        <v>0</v>
      </c>
      <c r="S60" s="20">
        <f>IF(R60=0,0,W53)</f>
        <v>0</v>
      </c>
    </row>
    <row r="61" spans="2:19" ht="13.5" thickBot="1">
      <c r="B61" s="127" t="s">
        <v>66</v>
      </c>
      <c r="C61" s="146">
        <f aca="true" t="shared" si="15" ref="C61:L61">C51+C58</f>
        <v>0</v>
      </c>
      <c r="D61" s="146">
        <f t="shared" si="15"/>
        <v>0</v>
      </c>
      <c r="E61" s="146">
        <f t="shared" si="15"/>
        <v>0</v>
      </c>
      <c r="F61" s="146">
        <f t="shared" si="15"/>
        <v>0</v>
      </c>
      <c r="G61" s="146">
        <f t="shared" si="15"/>
        <v>0</v>
      </c>
      <c r="H61" s="146">
        <f t="shared" si="15"/>
        <v>0</v>
      </c>
      <c r="I61" s="146">
        <f t="shared" si="15"/>
        <v>0</v>
      </c>
      <c r="J61" s="146">
        <f t="shared" si="15"/>
        <v>0</v>
      </c>
      <c r="K61" s="146">
        <f t="shared" si="15"/>
        <v>0</v>
      </c>
      <c r="L61" s="146">
        <f t="shared" si="15"/>
        <v>0</v>
      </c>
      <c r="M61" s="178">
        <f>M52+M59</f>
        <v>0</v>
      </c>
      <c r="R61" s="19">
        <f>V52</f>
        <v>0</v>
      </c>
      <c r="S61" s="20">
        <f>IF(R61=0,0,V53)</f>
        <v>0</v>
      </c>
    </row>
    <row r="62" spans="2:19" ht="12.75" customHeight="1" thickBot="1">
      <c r="B62" s="128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79"/>
      <c r="N62" s="71" t="str">
        <f>IF(I39="OK",IF(N59=0,"OK","??"),"??")</f>
        <v>??</v>
      </c>
      <c r="R62" s="19">
        <f>U52</f>
        <v>0</v>
      </c>
      <c r="S62" s="20">
        <f>IF(R62=0,0,U53)</f>
        <v>0</v>
      </c>
    </row>
    <row r="63" spans="18:19" ht="12.75" customHeight="1" thickBot="1">
      <c r="R63" s="19">
        <f>T52</f>
        <v>0</v>
      </c>
      <c r="S63" s="20">
        <f>IF(R63=0,0,T53)</f>
        <v>0</v>
      </c>
    </row>
    <row r="64" spans="2:19" ht="12.75" customHeight="1" thickBot="1">
      <c r="B64" s="105" t="s">
        <v>51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R64" s="19">
        <f>S52</f>
        <v>0</v>
      </c>
      <c r="S64" s="20">
        <f>IF(R64=0,0,S53)</f>
        <v>0</v>
      </c>
    </row>
    <row r="65" spans="2:19" ht="13.5" thickBot="1">
      <c r="B65" s="33" t="s">
        <v>48</v>
      </c>
      <c r="C65" s="147" t="s">
        <v>40</v>
      </c>
      <c r="D65" s="148"/>
      <c r="E65" s="34" t="s">
        <v>84</v>
      </c>
      <c r="F65" s="34"/>
      <c r="G65" s="34"/>
      <c r="H65" s="34"/>
      <c r="I65" s="34"/>
      <c r="J65" s="34"/>
      <c r="K65" s="34"/>
      <c r="L65" s="34"/>
      <c r="M65" s="34"/>
      <c r="N65" s="35"/>
      <c r="R65" s="19">
        <f>R52</f>
        <v>0</v>
      </c>
      <c r="S65" s="20">
        <f>IF(R65=0,0,R53)</f>
        <v>0</v>
      </c>
    </row>
    <row r="66" spans="5:14" ht="13.5" thickBot="1">
      <c r="E66" s="66" t="s">
        <v>85</v>
      </c>
      <c r="F66" s="39"/>
      <c r="G66" s="39"/>
      <c r="H66" s="39"/>
      <c r="I66" s="39"/>
      <c r="J66" s="39"/>
      <c r="K66" s="39"/>
      <c r="L66" s="39"/>
      <c r="M66" s="39"/>
      <c r="N66" s="40"/>
    </row>
    <row r="67" spans="2:14" ht="12.75">
      <c r="B67" s="183" t="s">
        <v>49</v>
      </c>
      <c r="C67" s="185" t="s">
        <v>50</v>
      </c>
      <c r="D67" s="186"/>
      <c r="E67" s="34" t="s">
        <v>79</v>
      </c>
      <c r="F67" s="34"/>
      <c r="G67" s="34"/>
      <c r="H67" s="34"/>
      <c r="I67" s="34"/>
      <c r="J67" s="34"/>
      <c r="K67" s="34"/>
      <c r="L67" s="34"/>
      <c r="M67" s="34"/>
      <c r="N67" s="35"/>
    </row>
    <row r="68" spans="2:14" ht="13.5" thickBot="1">
      <c r="B68" s="184"/>
      <c r="C68" s="181" t="s">
        <v>82</v>
      </c>
      <c r="D68" s="182"/>
      <c r="E68" s="23" t="s">
        <v>54</v>
      </c>
      <c r="F68" s="23"/>
      <c r="G68" s="23"/>
      <c r="H68" s="23"/>
      <c r="I68" s="23"/>
      <c r="J68" s="23"/>
      <c r="K68" s="23"/>
      <c r="L68" s="23"/>
      <c r="M68" s="23"/>
      <c r="N68" s="37"/>
    </row>
    <row r="69" spans="5:14" ht="12.75" customHeight="1">
      <c r="E69" s="36" t="s">
        <v>52</v>
      </c>
      <c r="F69" s="23"/>
      <c r="G69" s="23"/>
      <c r="H69" s="23"/>
      <c r="I69" s="23"/>
      <c r="J69" s="23"/>
      <c r="K69" s="23"/>
      <c r="L69" s="23"/>
      <c r="M69" s="23"/>
      <c r="N69" s="37"/>
    </row>
    <row r="70" spans="5:14" ht="13.5" thickBot="1">
      <c r="E70" s="36" t="s">
        <v>53</v>
      </c>
      <c r="F70" s="23"/>
      <c r="G70" s="23"/>
      <c r="H70" s="23"/>
      <c r="I70" s="23"/>
      <c r="J70" s="23"/>
      <c r="K70" s="23"/>
      <c r="L70" s="23"/>
      <c r="M70" s="23"/>
      <c r="N70" s="37"/>
    </row>
    <row r="71" spans="2:14" ht="13.5" thickBot="1">
      <c r="B71" s="47" t="s">
        <v>59</v>
      </c>
      <c r="C71" s="106" t="s">
        <v>41</v>
      </c>
      <c r="D71" s="140"/>
      <c r="E71" s="30" t="s">
        <v>60</v>
      </c>
      <c r="F71" s="30"/>
      <c r="G71" s="30"/>
      <c r="H71" s="30"/>
      <c r="I71" s="30"/>
      <c r="J71" s="30"/>
      <c r="K71" s="30"/>
      <c r="L71" s="30"/>
      <c r="M71" s="30"/>
      <c r="N71" s="31"/>
    </row>
    <row r="72" spans="2:14" ht="13.5" thickBot="1">
      <c r="B72" s="47" t="s">
        <v>61</v>
      </c>
      <c r="C72" s="106" t="s">
        <v>43</v>
      </c>
      <c r="D72" s="140"/>
      <c r="E72" s="42" t="s">
        <v>62</v>
      </c>
      <c r="F72" s="23"/>
      <c r="G72" s="23"/>
      <c r="H72" s="23"/>
      <c r="I72" s="23"/>
      <c r="J72" s="23"/>
      <c r="K72" s="23"/>
      <c r="L72" s="23"/>
      <c r="M72" s="23"/>
      <c r="N72" s="37"/>
    </row>
    <row r="73" spans="5:14" ht="13.5" thickBot="1">
      <c r="E73" s="41" t="s">
        <v>63</v>
      </c>
      <c r="F73" s="39"/>
      <c r="G73" s="39"/>
      <c r="H73" s="39"/>
      <c r="I73" s="39"/>
      <c r="J73" s="39"/>
      <c r="K73" s="39"/>
      <c r="L73" s="39"/>
      <c r="M73" s="39"/>
      <c r="N73" s="40"/>
    </row>
    <row r="74" spans="2:14" ht="12.75">
      <c r="B74" s="183" t="s">
        <v>64</v>
      </c>
      <c r="C74" s="185" t="s">
        <v>50</v>
      </c>
      <c r="D74" s="186"/>
      <c r="E74" s="45" t="s">
        <v>55</v>
      </c>
      <c r="F74" s="34"/>
      <c r="G74" s="34"/>
      <c r="H74" s="34"/>
      <c r="I74" s="34"/>
      <c r="J74" s="34"/>
      <c r="K74" s="34"/>
      <c r="L74" s="34"/>
      <c r="M74" s="34"/>
      <c r="N74" s="35"/>
    </row>
    <row r="75" spans="2:14" ht="13.5" thickBot="1">
      <c r="B75" s="184"/>
      <c r="C75" s="181" t="s">
        <v>83</v>
      </c>
      <c r="D75" s="182"/>
      <c r="E75" s="53" t="s">
        <v>91</v>
      </c>
      <c r="F75" s="23"/>
      <c r="G75" s="23"/>
      <c r="H75" s="23"/>
      <c r="I75" s="23"/>
      <c r="J75" s="23"/>
      <c r="K75" s="23"/>
      <c r="L75" s="23"/>
      <c r="M75" s="23"/>
      <c r="N75" s="37"/>
    </row>
    <row r="76" spans="5:14" ht="12.75">
      <c r="E76" s="67" t="s">
        <v>65</v>
      </c>
      <c r="F76" s="23"/>
      <c r="G76" s="23"/>
      <c r="H76" s="23"/>
      <c r="I76" s="23"/>
      <c r="J76" s="23"/>
      <c r="K76" s="23"/>
      <c r="L76" s="23"/>
      <c r="M76" s="23"/>
      <c r="N76" s="37"/>
    </row>
    <row r="77" spans="5:14" ht="13.5" thickBot="1">
      <c r="E77" s="68" t="s">
        <v>88</v>
      </c>
      <c r="F77" s="39"/>
      <c r="G77" s="39"/>
      <c r="H77" s="39"/>
      <c r="I77" s="39"/>
      <c r="J77" s="39"/>
      <c r="K77" s="39"/>
      <c r="L77" s="39"/>
      <c r="M77" s="39"/>
      <c r="N77" s="40"/>
    </row>
  </sheetData>
  <sheetProtection password="DA29" sheet="1" objects="1" scenarios="1" selectLockedCells="1"/>
  <mergeCells count="135">
    <mergeCell ref="E3:F3"/>
    <mergeCell ref="K13:K15"/>
    <mergeCell ref="K11:L11"/>
    <mergeCell ref="B13:B15"/>
    <mergeCell ref="B5:D5"/>
    <mergeCell ref="E5:L5"/>
    <mergeCell ref="I3:J3"/>
    <mergeCell ref="C13:C15"/>
    <mergeCell ref="G13:G15"/>
    <mergeCell ref="I11:J11"/>
    <mergeCell ref="B22:B25"/>
    <mergeCell ref="B16:B18"/>
    <mergeCell ref="M13:M15"/>
    <mergeCell ref="M16:M18"/>
    <mergeCell ref="L13:L15"/>
    <mergeCell ref="J16:J18"/>
    <mergeCell ref="F16:F18"/>
    <mergeCell ref="G16:G18"/>
    <mergeCell ref="J13:J15"/>
    <mergeCell ref="C32:H32"/>
    <mergeCell ref="C33:H33"/>
    <mergeCell ref="B45:C45"/>
    <mergeCell ref="B41:N41"/>
    <mergeCell ref="C34:H34"/>
    <mergeCell ref="C35:H35"/>
    <mergeCell ref="K39:N39"/>
    <mergeCell ref="C75:D75"/>
    <mergeCell ref="B74:B75"/>
    <mergeCell ref="F49:F50"/>
    <mergeCell ref="G49:G50"/>
    <mergeCell ref="C68:D68"/>
    <mergeCell ref="B67:B68"/>
    <mergeCell ref="C67:D67"/>
    <mergeCell ref="G54:G55"/>
    <mergeCell ref="C74:D74"/>
    <mergeCell ref="B51:B53"/>
    <mergeCell ref="E16:E18"/>
    <mergeCell ref="C28:H28"/>
    <mergeCell ref="I61:I62"/>
    <mergeCell ref="M61:M62"/>
    <mergeCell ref="E46:F46"/>
    <mergeCell ref="H49:H50"/>
    <mergeCell ref="C49:C50"/>
    <mergeCell ref="E49:E50"/>
    <mergeCell ref="D49:D50"/>
    <mergeCell ref="C31:H31"/>
    <mergeCell ref="C16:C18"/>
    <mergeCell ref="D13:D15"/>
    <mergeCell ref="E13:E15"/>
    <mergeCell ref="F13:F15"/>
    <mergeCell ref="G22:I23"/>
    <mergeCell ref="B64:N64"/>
    <mergeCell ref="C30:H30"/>
    <mergeCell ref="H16:H18"/>
    <mergeCell ref="I16:I18"/>
    <mergeCell ref="D16:D18"/>
    <mergeCell ref="J26:K26"/>
    <mergeCell ref="C27:H27"/>
    <mergeCell ref="J22:J23"/>
    <mergeCell ref="J49:J50"/>
    <mergeCell ref="K49:K50"/>
    <mergeCell ref="H46:J46"/>
    <mergeCell ref="B44:C44"/>
    <mergeCell ref="B46:C46"/>
    <mergeCell ref="C29:H29"/>
    <mergeCell ref="B49:B50"/>
    <mergeCell ref="L49:L50"/>
    <mergeCell ref="I49:I50"/>
    <mergeCell ref="L58:L60"/>
    <mergeCell ref="D54:D55"/>
    <mergeCell ref="E54:E55"/>
    <mergeCell ref="H54:H55"/>
    <mergeCell ref="F54:F55"/>
    <mergeCell ref="I54:I55"/>
    <mergeCell ref="J54:J55"/>
    <mergeCell ref="K54:K55"/>
    <mergeCell ref="L54:L55"/>
    <mergeCell ref="M54:M55"/>
    <mergeCell ref="I56:I57"/>
    <mergeCell ref="B56:B57"/>
    <mergeCell ref="C56:C57"/>
    <mergeCell ref="D56:D57"/>
    <mergeCell ref="E56:E57"/>
    <mergeCell ref="L56:L57"/>
    <mergeCell ref="B54:B55"/>
    <mergeCell ref="C54:C55"/>
    <mergeCell ref="E58:E60"/>
    <mergeCell ref="L61:L62"/>
    <mergeCell ref="H58:H60"/>
    <mergeCell ref="B58:B60"/>
    <mergeCell ref="C58:C60"/>
    <mergeCell ref="D58:D60"/>
    <mergeCell ref="B61:B62"/>
    <mergeCell ref="C61:C62"/>
    <mergeCell ref="D61:D62"/>
    <mergeCell ref="K61:K62"/>
    <mergeCell ref="C65:D65"/>
    <mergeCell ref="F56:F57"/>
    <mergeCell ref="G56:G57"/>
    <mergeCell ref="H56:H57"/>
    <mergeCell ref="F58:F60"/>
    <mergeCell ref="F61:F62"/>
    <mergeCell ref="G61:G62"/>
    <mergeCell ref="H61:H62"/>
    <mergeCell ref="E61:E62"/>
    <mergeCell ref="L16:L18"/>
    <mergeCell ref="C71:D71"/>
    <mergeCell ref="C72:D72"/>
    <mergeCell ref="J56:J57"/>
    <mergeCell ref="K56:K57"/>
    <mergeCell ref="G58:G60"/>
    <mergeCell ref="I58:I60"/>
    <mergeCell ref="J58:J60"/>
    <mergeCell ref="K58:K60"/>
    <mergeCell ref="J61:J62"/>
    <mergeCell ref="E11:F11"/>
    <mergeCell ref="M11:M12"/>
    <mergeCell ref="G3:H3"/>
    <mergeCell ref="C7:J7"/>
    <mergeCell ref="B43:C43"/>
    <mergeCell ref="C36:H36"/>
    <mergeCell ref="C37:H37"/>
    <mergeCell ref="C9:G9"/>
    <mergeCell ref="K3:N3"/>
    <mergeCell ref="K16:K18"/>
    <mergeCell ref="G11:H11"/>
    <mergeCell ref="N16:O18"/>
    <mergeCell ref="B20:O20"/>
    <mergeCell ref="N5:O5"/>
    <mergeCell ref="K9:O9"/>
    <mergeCell ref="H13:H15"/>
    <mergeCell ref="I13:I15"/>
    <mergeCell ref="N13:O15"/>
    <mergeCell ref="N11:O12"/>
    <mergeCell ref="C11:D11"/>
  </mergeCells>
  <hyperlinks>
    <hyperlink ref="C1" r:id="rId1" display="www.flcgil.it/rsu"/>
  </hyperlinks>
  <printOptions/>
  <pageMargins left="0.32" right="0.24" top="0.49" bottom="0.53" header="0.28" footer="0.29"/>
  <pageSetup horizontalDpi="600" verticalDpi="600" orientation="landscape" paperSize="9" r:id="rId5"/>
  <headerFooter alignWithMargins="0">
    <oddFooter xml:space="preserve">&amp;La cura della FLC CGIL Toscana (Filippo Cossidente) &amp;R&amp;"Arial,Corsivo"&amp;8Pag. &amp;P/&amp;N 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FLC CGIL calcolo seggi elezioni RSU</dc:title>
  <dc:subject>Foglio FLC CGIL calcolo seggi elezioni RSU</dc:subject>
  <dc:creator>FLC CGIL</dc:creator>
  <cp:keywords>elezioni rsu, flc cgil, aran, sindacato, scuola, università, ricerca, afam</cp:keywords>
  <dc:description/>
  <cp:lastModifiedBy>Fabio Mancini</cp:lastModifiedBy>
  <cp:lastPrinted>2015-02-23T15:53:34Z</cp:lastPrinted>
  <dcterms:created xsi:type="dcterms:W3CDTF">2015-01-16T14:10:41Z</dcterms:created>
  <dcterms:modified xsi:type="dcterms:W3CDTF">2018-02-26T17:34:59Z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