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C:\Users\Pincopallino\Desktop\programmi in excel senza carta int\"/>
    </mc:Choice>
  </mc:AlternateContent>
  <xr:revisionPtr revIDLastSave="0" documentId="13_ncr:1_{70A43476-4E19-48F2-B19F-47473697A79C}" xr6:coauthVersionLast="36" xr6:coauthVersionMax="36" xr10:uidLastSave="{00000000-0000-0000-0000-000000000000}"/>
  <workbookProtection workbookAlgorithmName="SHA-512" workbookHashValue="1H7bajvcAv6BqmpnkF2heeqhNtLGA5nFUdiSneIN3XV9EkwETdJyGe0QS8vqITxEnaG/AZdNIrF0p0XogPgjhw==" workbookSaltValue="2kon2TaKuB6OIMMeJFT2Og==" workbookSpinCount="100000" lockStructure="1"/>
  <bookViews>
    <workbookView xWindow="0" yWindow="0" windowWidth="19200" windowHeight="6555" tabRatio="786" activeTab="2" xr2:uid="{00000000-000D-0000-FFFF-FFFF00000000}"/>
  </bookViews>
  <sheets>
    <sheet name="INFO" sheetId="42" r:id="rId1"/>
    <sheet name="DECRETO" sheetId="1" r:id="rId2"/>
    <sheet name="TITOLI SERVIZIO" sheetId="41" r:id="rId3"/>
    <sheet name="CDC 1" sheetId="4" r:id="rId4"/>
    <sheet name="CDC 2" sheetId="34" r:id="rId5"/>
    <sheet name="CDC 3" sheetId="36" r:id="rId6"/>
    <sheet name="CDC 4" sheetId="35" r:id="rId7"/>
    <sheet name="CDC 5" sheetId="37" r:id="rId8"/>
    <sheet name="CDC 6" sheetId="38" r:id="rId9"/>
    <sheet name="CDC 7" sheetId="39" r:id="rId10"/>
    <sheet name="SOSTEGNO" sheetId="40" r:id="rId11"/>
    <sheet name="DATE " sheetId="2" r:id="rId12"/>
  </sheets>
  <externalReferences>
    <externalReference r:id="rId13"/>
  </externalReferences>
  <definedNames>
    <definedName name="_xlnm.Print_Area" localSheetId="3">'CDC 1'!#REF!</definedName>
    <definedName name="_xlnm.Print_Area" localSheetId="1">DECRETO!$A$1:$O$44</definedName>
    <definedName name="_xlnm.Print_Area" localSheetId="2">'TITOLI SERVIZIO'!$B$1:$EW$42</definedName>
    <definedName name="C.d.C" localSheetId="3">'CDC 1'!#REF!</definedName>
    <definedName name="C.d.C" localSheetId="4">'CDC 2'!#REF!</definedName>
    <definedName name="C.d.C">'CDC 1'!#REF!</definedName>
    <definedName name="C.d.C." localSheetId="3">'CDC 1'!#REF!</definedName>
    <definedName name="C.d.C." localSheetId="5">'CDC 3'!#REF!</definedName>
    <definedName name="C.d.C." localSheetId="6">'CDC 4'!#REF!</definedName>
    <definedName name="CLASSE_DI_CONCORSOSCHEDA">#REF!</definedName>
    <definedName name="Fascia1" localSheetId="3">'CDC 1'!$O$1:$R$30</definedName>
    <definedName name="Fascia2" localSheetId="3">'CDC 1'!$A$1:$E$30</definedName>
    <definedName name="Fascia3" localSheetId="3">'CDC 1'!$X$1:$AE$36</definedName>
    <definedName name="SCHEDA" localSheetId="3">'CDC 1'!$A$1:$D$30</definedName>
    <definedName name="SCHEDA" localSheetId="4">'CDC 2'!$A$1:$L$30</definedName>
    <definedName name="SCHEDA" localSheetId="5">'CDC 3'!$A$1:$L$29</definedName>
    <definedName name="SCHEDA" localSheetId="6">'CDC 4'!$A$1:$L$33</definedName>
    <definedName name="SCHEDA" localSheetId="7">'CDC 5'!$A$1:$L$30</definedName>
    <definedName name="SCHEDA" localSheetId="8">'CDC 6'!$A$1:$L$29</definedName>
    <definedName name="SCHEDA" localSheetId="9">'CDC 7'!$A$1:$L$30</definedName>
    <definedName name="SCHEDA" localSheetId="10">SOSTEGNO!$A$1:$L$29</definedName>
    <definedName name="SCHEDA">#REF!</definedName>
    <definedName name="SERV_SPECIFICI">'TITOLI SERVIZIO'!$EF$4:$EN$42</definedName>
    <definedName name="SERVIZI" localSheetId="3">'CDC 1'!#REF!</definedName>
    <definedName name="servizi" localSheetId="4">'CDC 2'!#REF!</definedName>
    <definedName name="SERVIZI" localSheetId="5">'CDC 3'!#REF!</definedName>
    <definedName name="SERVIZI" localSheetId="6">'CDC 4'!#REF!</definedName>
    <definedName name="SERVIZI" localSheetId="7">'CDC 5'!#REF!</definedName>
    <definedName name="SERVIZI" localSheetId="8">'CDC 6'!#REF!</definedName>
    <definedName name="SERVIZI" localSheetId="9">'CDC 7'!#REF!</definedName>
    <definedName name="SERVIZI" localSheetId="10">SOSTEGNO!#REF!</definedName>
    <definedName name="SERVIZI">#REF!</definedName>
    <definedName name="SERVIZI.1">'CDC 1'!#REF!</definedName>
    <definedName name="SERVIZI_ASPECIFICI">'TITOLI SERVIZIO'!$EX$5:$FF$42</definedName>
    <definedName name="SERVIZI_TOTALI">'TITOLI SERVIZIO'!$EO$4:$EW$42</definedName>
    <definedName name="SERVIZI1" localSheetId="3">'CDC 1'!#REF!</definedName>
    <definedName name="SERVIZI1" localSheetId="4">'CDC 2'!#REF!</definedName>
    <definedName name="SERVIZI1" localSheetId="5">'CDC 3'!#REF!</definedName>
    <definedName name="SERVIZI1" localSheetId="6">'CDC 4'!#REF!</definedName>
    <definedName name="SERVIZI1" localSheetId="7">'CDC 5'!#REF!</definedName>
    <definedName name="SERVIZI1" localSheetId="8">'CDC 6'!#REF!</definedName>
    <definedName name="SERVIZI1" localSheetId="9">'CDC 7'!#REF!</definedName>
    <definedName name="SERVIZI1" localSheetId="10">SOSTEGNO!#REF!</definedName>
    <definedName name="SERVIZI1">'CDC 3'!#REF!</definedName>
    <definedName name="SERVIZI2" localSheetId="4">'CDC 2'!#REF!</definedName>
    <definedName name="SERVIZI2" localSheetId="5">'CDC 3'!#REF!</definedName>
    <definedName name="SERVIZI2" localSheetId="6">'CDC 4'!#REF!</definedName>
    <definedName name="SERVIZI2" localSheetId="7">'CDC 5'!#REF!</definedName>
    <definedName name="SERVIZI2" localSheetId="8">'CDC 6'!#REF!</definedName>
    <definedName name="SERVIZI2" localSheetId="9">'CDC 7'!#REF!</definedName>
    <definedName name="SERVIZI2" localSheetId="10">SOSTEGNO!#REF!</definedName>
    <definedName name="SOSTEGNO">#REF!</definedName>
    <definedName name="STAMPA_SERVIZI">'TITOLI SERVIZIO'!$B$4:$K$42</definedName>
    <definedName name="TOTALE_PUNTI" localSheetId="3">'CDC 1'!#REF!</definedName>
    <definedName name="TOTALE_PUNTI" localSheetId="5">'CDC 3'!#REF!</definedName>
    <definedName name="TOTALE_PUNTI" localSheetId="6">'CDC 4'!#REF!</definedName>
    <definedName name="TOTALE_PUNTI" localSheetId="7">'CDC 5'!#REF!</definedName>
    <definedName name="TOTALE_PUNTI" localSheetId="8">'CDC 6'!#REF!</definedName>
    <definedName name="TOTALE_PUNTI" localSheetId="9">'CDC 7'!#REF!</definedName>
    <definedName name="TOTALE_PUNTI" localSheetId="10">SOSTEGNO!#REF!</definedName>
    <definedName name="TOTALEPUNTI" localSheetId="4">'CDC 2'!#REF!</definedName>
    <definedName name="VERSIONE">DECRETO!$W$2</definedName>
    <definedName name="VERSIONEFILE">[1]DECRETO!$L$7</definedName>
  </definedNames>
  <calcPr calcId="191029"/>
</workbook>
</file>

<file path=xl/calcChain.xml><?xml version="1.0" encoding="utf-8"?>
<calcChain xmlns="http://schemas.openxmlformats.org/spreadsheetml/2006/main">
  <c r="N6" i="1" l="1"/>
  <c r="F31" i="40" l="1"/>
  <c r="L32" i="1"/>
  <c r="L33" i="1"/>
  <c r="L34" i="1"/>
  <c r="L35" i="1"/>
  <c r="L36" i="1"/>
  <c r="J20" i="1"/>
  <c r="H18" i="1"/>
  <c r="C17" i="1"/>
  <c r="A14" i="1"/>
  <c r="N8" i="1"/>
  <c r="K17" i="1"/>
  <c r="O17" i="1"/>
  <c r="K43" i="1"/>
  <c r="K42" i="1"/>
  <c r="H3" i="41"/>
  <c r="W2" i="1"/>
  <c r="G5" i="37" s="1"/>
  <c r="EG3" i="41"/>
  <c r="EX12" i="41"/>
  <c r="EX13" i="41"/>
  <c r="EX14" i="41"/>
  <c r="EX15" i="41"/>
  <c r="EX16" i="41"/>
  <c r="EX17" i="41"/>
  <c r="EX18" i="41"/>
  <c r="EX19" i="41"/>
  <c r="EX20" i="41"/>
  <c r="EX21" i="41"/>
  <c r="EX22" i="41"/>
  <c r="EX23" i="41"/>
  <c r="EX24" i="41"/>
  <c r="EX25" i="41"/>
  <c r="EX26" i="41"/>
  <c r="EX27" i="41"/>
  <c r="EX28" i="41"/>
  <c r="EX29" i="41"/>
  <c r="EX30" i="41"/>
  <c r="EX31" i="41"/>
  <c r="EX32" i="41"/>
  <c r="EX33" i="41"/>
  <c r="EX34" i="41"/>
  <c r="EX35" i="41"/>
  <c r="EX36" i="41"/>
  <c r="EX37" i="41"/>
  <c r="EX38" i="41"/>
  <c r="EX39" i="41"/>
  <c r="EX40" i="41"/>
  <c r="EX41" i="41"/>
  <c r="EX11" i="41"/>
  <c r="EX9" i="41"/>
  <c r="EO12" i="41"/>
  <c r="EO13" i="41"/>
  <c r="EO14" i="41"/>
  <c r="EO15" i="41"/>
  <c r="EO16" i="41"/>
  <c r="EO17" i="41"/>
  <c r="EO18" i="41"/>
  <c r="EO19" i="41"/>
  <c r="EO20" i="41"/>
  <c r="EO21" i="41"/>
  <c r="EO22" i="41"/>
  <c r="EO23" i="41"/>
  <c r="EO24" i="41"/>
  <c r="EO25" i="41"/>
  <c r="EO26" i="41"/>
  <c r="EO27" i="41"/>
  <c r="EO28" i="41"/>
  <c r="EO29" i="41"/>
  <c r="EO30" i="41"/>
  <c r="EO31" i="41"/>
  <c r="EO32" i="41"/>
  <c r="EO33" i="41"/>
  <c r="EO34" i="41"/>
  <c r="EO35" i="41"/>
  <c r="EO36" i="41"/>
  <c r="EO37" i="41"/>
  <c r="EO38" i="41"/>
  <c r="EO39" i="41"/>
  <c r="EO40" i="41"/>
  <c r="EO41" i="41"/>
  <c r="EO11" i="41"/>
  <c r="EO9" i="41"/>
  <c r="EX10" i="41"/>
  <c r="EO10" i="41"/>
  <c r="EN8" i="41"/>
  <c r="EF10" i="41"/>
  <c r="EF11" i="41"/>
  <c r="EF12" i="41"/>
  <c r="EF13" i="41"/>
  <c r="EF14" i="41"/>
  <c r="EF15" i="41"/>
  <c r="EF16" i="41"/>
  <c r="EF17" i="41"/>
  <c r="EF18" i="41"/>
  <c r="EF19" i="41"/>
  <c r="EF20" i="41"/>
  <c r="EF21" i="41"/>
  <c r="EF22" i="41"/>
  <c r="EF23" i="41"/>
  <c r="EF24" i="41"/>
  <c r="EF25" i="41"/>
  <c r="EF26" i="41"/>
  <c r="EF27" i="41"/>
  <c r="EF28" i="41"/>
  <c r="EF29" i="41"/>
  <c r="EF30" i="41"/>
  <c r="EF31" i="41"/>
  <c r="EF32" i="41"/>
  <c r="EF33" i="41"/>
  <c r="EF34" i="41"/>
  <c r="EF35" i="41"/>
  <c r="EF36" i="41"/>
  <c r="EF37" i="41"/>
  <c r="EF38" i="41"/>
  <c r="EF39" i="41"/>
  <c r="EF40" i="41"/>
  <c r="EF41" i="41"/>
  <c r="EF9" i="41"/>
  <c r="C1" i="39"/>
  <c r="Z1" i="39"/>
  <c r="C1" i="38"/>
  <c r="Z1" i="38" s="1"/>
  <c r="C1" i="37"/>
  <c r="Z1" i="37"/>
  <c r="C1" i="35"/>
  <c r="Z1" i="35" s="1"/>
  <c r="C1" i="36"/>
  <c r="Z1" i="36" s="1"/>
  <c r="Z1" i="34"/>
  <c r="Q1" i="4"/>
  <c r="I1" i="34"/>
  <c r="J1" i="34"/>
  <c r="V1" i="34"/>
  <c r="W1" i="34"/>
  <c r="AE1" i="34"/>
  <c r="AF1" i="34"/>
  <c r="AO1" i="34"/>
  <c r="C4" i="34"/>
  <c r="L31" i="1" s="1"/>
  <c r="Q4" i="34"/>
  <c r="U4" i="34"/>
  <c r="Z4" i="34"/>
  <c r="AD4" i="34"/>
  <c r="AJ4" i="34"/>
  <c r="AN4" i="34"/>
  <c r="Q5" i="34"/>
  <c r="Z5" i="34"/>
  <c r="Z6" i="34"/>
  <c r="Z7" i="34"/>
  <c r="Z8" i="34"/>
  <c r="Z9" i="34"/>
  <c r="Z10" i="34"/>
  <c r="C6" i="34"/>
  <c r="C23" i="34" s="1"/>
  <c r="C7" i="34"/>
  <c r="Q7" i="34"/>
  <c r="AJ7" i="34"/>
  <c r="C8" i="34"/>
  <c r="G5" i="34"/>
  <c r="Q8" i="34"/>
  <c r="AJ8" i="34"/>
  <c r="C9" i="34"/>
  <c r="Q9" i="34"/>
  <c r="AJ9" i="34"/>
  <c r="C10" i="34"/>
  <c r="Q10" i="34"/>
  <c r="AJ10" i="34"/>
  <c r="C11" i="34"/>
  <c r="Q11" i="34"/>
  <c r="Z11" i="34"/>
  <c r="AJ11" i="34"/>
  <c r="C12" i="34"/>
  <c r="Q12" i="34"/>
  <c r="Z12" i="34"/>
  <c r="AJ12" i="34"/>
  <c r="C13" i="34"/>
  <c r="Q13" i="34"/>
  <c r="Z13" i="34"/>
  <c r="AJ13" i="34"/>
  <c r="C14" i="34"/>
  <c r="Q14" i="34"/>
  <c r="Z14" i="34"/>
  <c r="AJ14" i="34"/>
  <c r="C15" i="34"/>
  <c r="Q15" i="34"/>
  <c r="Z15" i="34"/>
  <c r="AJ15" i="34"/>
  <c r="C16" i="34"/>
  <c r="Q16" i="34"/>
  <c r="Z16" i="34"/>
  <c r="AJ16" i="34"/>
  <c r="C17" i="34"/>
  <c r="Q17" i="34"/>
  <c r="Z17" i="34"/>
  <c r="AJ17" i="34"/>
  <c r="C18" i="34"/>
  <c r="Q18" i="34"/>
  <c r="Z18" i="34"/>
  <c r="AJ18" i="34"/>
  <c r="C19" i="34"/>
  <c r="H19" i="34"/>
  <c r="Q19" i="34"/>
  <c r="U19" i="34"/>
  <c r="Z19" i="34"/>
  <c r="AJ19" i="34"/>
  <c r="AN19" i="34"/>
  <c r="C20" i="34"/>
  <c r="Q20" i="34"/>
  <c r="Z20" i="34"/>
  <c r="AJ20" i="34"/>
  <c r="C21" i="34"/>
  <c r="Q21" i="34"/>
  <c r="Z21" i="34"/>
  <c r="AJ21" i="34"/>
  <c r="C22" i="34"/>
  <c r="Q22" i="34"/>
  <c r="Z22" i="34"/>
  <c r="AJ22" i="34"/>
  <c r="Z23" i="34"/>
  <c r="Z24" i="34"/>
  <c r="AD24" i="34"/>
  <c r="Z25" i="34"/>
  <c r="AD25" i="34"/>
  <c r="Z26" i="34"/>
  <c r="Z27" i="34"/>
  <c r="AB37" i="34"/>
  <c r="I1" i="36"/>
  <c r="J1" i="36"/>
  <c r="V1" i="36"/>
  <c r="W1" i="36"/>
  <c r="AE1" i="36"/>
  <c r="AF1" i="36"/>
  <c r="AO1" i="36"/>
  <c r="C4" i="36"/>
  <c r="Q4" i="36"/>
  <c r="U4" i="36"/>
  <c r="Z4" i="36"/>
  <c r="AD4" i="36"/>
  <c r="AJ4" i="36"/>
  <c r="AN4" i="36"/>
  <c r="Q5" i="36"/>
  <c r="Z5" i="36"/>
  <c r="C6" i="36"/>
  <c r="Z6" i="36"/>
  <c r="C7" i="36"/>
  <c r="Q7" i="36"/>
  <c r="Z7" i="36"/>
  <c r="AJ7" i="36"/>
  <c r="C8" i="36"/>
  <c r="G5" i="36"/>
  <c r="Q8" i="36"/>
  <c r="Z8" i="36"/>
  <c r="AJ8" i="36"/>
  <c r="C9" i="36"/>
  <c r="Q9" i="36"/>
  <c r="Z9" i="36"/>
  <c r="AJ9" i="36"/>
  <c r="C10" i="36"/>
  <c r="Q10" i="36"/>
  <c r="AJ10" i="36"/>
  <c r="C11" i="36"/>
  <c r="Q11" i="36"/>
  <c r="Z11" i="36"/>
  <c r="AJ11" i="36"/>
  <c r="C12" i="36"/>
  <c r="Q12" i="36"/>
  <c r="Z12" i="36"/>
  <c r="AJ12" i="36"/>
  <c r="C13" i="36"/>
  <c r="Q13" i="36"/>
  <c r="Z13" i="36"/>
  <c r="AJ13" i="36"/>
  <c r="C14" i="36"/>
  <c r="Q14" i="36"/>
  <c r="Z14" i="36"/>
  <c r="AJ14" i="36"/>
  <c r="C15" i="36"/>
  <c r="Q15" i="36"/>
  <c r="Z15" i="36"/>
  <c r="AJ15" i="36"/>
  <c r="C16" i="36"/>
  <c r="Q16" i="36"/>
  <c r="Z16" i="36"/>
  <c r="AJ16" i="36"/>
  <c r="C17" i="36"/>
  <c r="Q17" i="36"/>
  <c r="Z17" i="36"/>
  <c r="AJ17" i="36"/>
  <c r="C18" i="36"/>
  <c r="Q18" i="36"/>
  <c r="Z18" i="36"/>
  <c r="AJ18" i="36"/>
  <c r="C19" i="36"/>
  <c r="H19" i="36"/>
  <c r="Q19" i="36"/>
  <c r="U19" i="36"/>
  <c r="Z19" i="36"/>
  <c r="AJ19" i="36"/>
  <c r="AN19" i="36"/>
  <c r="C20" i="36"/>
  <c r="Q20" i="36"/>
  <c r="Z20" i="36"/>
  <c r="AJ20" i="36"/>
  <c r="C21" i="36"/>
  <c r="Q21" i="36"/>
  <c r="Z21" i="36"/>
  <c r="AJ21" i="36"/>
  <c r="C22" i="36"/>
  <c r="Q22" i="36"/>
  <c r="Z22" i="36"/>
  <c r="AJ22" i="36"/>
  <c r="Z23" i="36"/>
  <c r="Z24" i="36"/>
  <c r="AD24" i="36"/>
  <c r="Z25" i="36"/>
  <c r="AD25" i="36"/>
  <c r="Z26" i="36"/>
  <c r="Z27" i="36"/>
  <c r="AB37" i="36"/>
  <c r="I1" i="35"/>
  <c r="J1" i="35"/>
  <c r="V1" i="35"/>
  <c r="W1" i="35"/>
  <c r="AE1" i="35"/>
  <c r="AF1" i="35"/>
  <c r="AO1" i="35"/>
  <c r="C4" i="35"/>
  <c r="Q4" i="35"/>
  <c r="U4" i="35"/>
  <c r="Z4" i="35"/>
  <c r="AD4" i="35"/>
  <c r="AJ4" i="35"/>
  <c r="AN4" i="35"/>
  <c r="Q5" i="35"/>
  <c r="Z5" i="35"/>
  <c r="C6" i="35"/>
  <c r="Z6" i="35"/>
  <c r="C7" i="35"/>
  <c r="Q7" i="35"/>
  <c r="Z7" i="35"/>
  <c r="AJ7" i="35"/>
  <c r="C8" i="35"/>
  <c r="Q8" i="35"/>
  <c r="Z8" i="35"/>
  <c r="AJ8" i="35"/>
  <c r="AJ9" i="35"/>
  <c r="AJ10" i="35"/>
  <c r="AJ11" i="35"/>
  <c r="AJ12" i="35"/>
  <c r="AJ13" i="35"/>
  <c r="AJ14" i="35"/>
  <c r="AJ15" i="35"/>
  <c r="AJ16" i="35"/>
  <c r="AJ17" i="35"/>
  <c r="AJ18" i="35"/>
  <c r="AJ19" i="35"/>
  <c r="AJ20" i="35"/>
  <c r="AJ21" i="35"/>
  <c r="AJ22" i="35"/>
  <c r="C9" i="35"/>
  <c r="C23" i="35" s="1"/>
  <c r="Q9" i="35"/>
  <c r="Z9" i="35"/>
  <c r="C10" i="35"/>
  <c r="Q10" i="35"/>
  <c r="C11" i="35"/>
  <c r="Q11" i="35"/>
  <c r="Z11" i="35"/>
  <c r="C12" i="35"/>
  <c r="Q12" i="35"/>
  <c r="Z12" i="35"/>
  <c r="C13" i="35"/>
  <c r="Q13" i="35"/>
  <c r="Z13" i="35"/>
  <c r="C14" i="35"/>
  <c r="Q14" i="35"/>
  <c r="Z14" i="35"/>
  <c r="C15" i="35"/>
  <c r="Q15" i="35"/>
  <c r="Z15" i="35"/>
  <c r="C16" i="35"/>
  <c r="Q16" i="35"/>
  <c r="Z16" i="35"/>
  <c r="C17" i="35"/>
  <c r="Q17" i="35"/>
  <c r="Z17" i="35"/>
  <c r="C18" i="35"/>
  <c r="Q18" i="35"/>
  <c r="Z18" i="35"/>
  <c r="C19" i="35"/>
  <c r="H19" i="35"/>
  <c r="Q19" i="35"/>
  <c r="U19" i="35"/>
  <c r="Z19" i="35"/>
  <c r="AN19" i="35"/>
  <c r="C20" i="35"/>
  <c r="Q20" i="35"/>
  <c r="Z20" i="35"/>
  <c r="C21" i="35"/>
  <c r="Q21" i="35"/>
  <c r="Z21" i="35"/>
  <c r="C22" i="35"/>
  <c r="Q22" i="35"/>
  <c r="Z22" i="35"/>
  <c r="Z23" i="35"/>
  <c r="Z24" i="35"/>
  <c r="AD24" i="35"/>
  <c r="Z25" i="35"/>
  <c r="AD25" i="35"/>
  <c r="Z26" i="35"/>
  <c r="Z27" i="35"/>
  <c r="AB37" i="35"/>
  <c r="I1" i="37"/>
  <c r="J1" i="37"/>
  <c r="V1" i="37"/>
  <c r="W1" i="37"/>
  <c r="AE1" i="37"/>
  <c r="AF1" i="37"/>
  <c r="AO1" i="37"/>
  <c r="C4" i="37"/>
  <c r="Q4" i="37"/>
  <c r="U4" i="37"/>
  <c r="Z4" i="37"/>
  <c r="AD4" i="37"/>
  <c r="AJ4" i="37"/>
  <c r="AN4" i="37"/>
  <c r="Q5" i="37"/>
  <c r="Z5" i="37"/>
  <c r="Z6" i="37"/>
  <c r="Z7" i="37"/>
  <c r="Z8" i="37"/>
  <c r="Z9" i="37"/>
  <c r="C6" i="37"/>
  <c r="C7" i="37"/>
  <c r="Q7" i="37"/>
  <c r="Q8" i="37"/>
  <c r="Q9" i="37"/>
  <c r="Q10" i="37"/>
  <c r="Q11" i="37"/>
  <c r="Q12" i="37"/>
  <c r="Q13" i="37"/>
  <c r="Q14" i="37"/>
  <c r="Q15" i="37"/>
  <c r="Q16" i="37"/>
  <c r="Q17" i="37"/>
  <c r="Q18" i="37"/>
  <c r="Q19" i="37"/>
  <c r="Q20" i="37"/>
  <c r="Q21" i="37"/>
  <c r="Q22" i="37"/>
  <c r="Q23" i="37"/>
  <c r="AJ7" i="37"/>
  <c r="C8" i="37"/>
  <c r="AJ8" i="37"/>
  <c r="AJ9" i="37"/>
  <c r="AJ23" i="37" s="1"/>
  <c r="AJ10" i="37"/>
  <c r="AJ11" i="37"/>
  <c r="AJ12" i="37"/>
  <c r="AJ13" i="37"/>
  <c r="AJ14" i="37"/>
  <c r="AJ15" i="37"/>
  <c r="AJ16" i="37"/>
  <c r="AJ17" i="37"/>
  <c r="AJ18" i="37"/>
  <c r="AJ19" i="37"/>
  <c r="AJ20" i="37"/>
  <c r="AJ21" i="37"/>
  <c r="AJ22" i="37"/>
  <c r="C9" i="37"/>
  <c r="C10" i="37"/>
  <c r="C11" i="37"/>
  <c r="C12" i="37"/>
  <c r="C13" i="37"/>
  <c r="C14" i="37"/>
  <c r="C15" i="37"/>
  <c r="C16" i="37"/>
  <c r="C17" i="37"/>
  <c r="C18" i="37"/>
  <c r="C19" i="37"/>
  <c r="C20" i="37"/>
  <c r="C21" i="37"/>
  <c r="C22" i="37"/>
  <c r="Z11" i="37"/>
  <c r="Z12" i="37"/>
  <c r="Z13" i="37"/>
  <c r="Z14" i="37"/>
  <c r="Z15" i="37"/>
  <c r="Z16" i="37"/>
  <c r="Z17" i="37"/>
  <c r="Z18" i="37"/>
  <c r="H19" i="37"/>
  <c r="U19" i="37"/>
  <c r="Z19" i="37"/>
  <c r="Z20" i="37"/>
  <c r="Z21" i="37"/>
  <c r="Z22" i="37"/>
  <c r="Z23" i="37"/>
  <c r="Z24" i="37"/>
  <c r="Z25" i="37"/>
  <c r="Z26" i="37"/>
  <c r="Z27" i="37"/>
  <c r="AN19" i="37"/>
  <c r="AD24" i="37"/>
  <c r="AD25" i="37"/>
  <c r="AB37" i="37"/>
  <c r="Z1" i="4"/>
  <c r="Z27" i="4"/>
  <c r="Z26" i="4"/>
  <c r="AD25" i="4"/>
  <c r="Z25" i="4"/>
  <c r="AD24" i="4"/>
  <c r="Z24" i="4"/>
  <c r="Z23" i="4"/>
  <c r="AJ22" i="4"/>
  <c r="Z22" i="4"/>
  <c r="Q22" i="4"/>
  <c r="C22" i="4"/>
  <c r="AJ21" i="4"/>
  <c r="Z21" i="4"/>
  <c r="Q21" i="4"/>
  <c r="C21" i="4"/>
  <c r="AJ20" i="4"/>
  <c r="Z20" i="4"/>
  <c r="Z29" i="4" s="1"/>
  <c r="Q20" i="4"/>
  <c r="C20" i="4"/>
  <c r="AN19" i="4"/>
  <c r="AJ19" i="4"/>
  <c r="Z19" i="4"/>
  <c r="U19" i="4"/>
  <c r="Q19" i="4"/>
  <c r="H19" i="4"/>
  <c r="C19" i="4"/>
  <c r="AJ18" i="4"/>
  <c r="Z18" i="4"/>
  <c r="Q18" i="4"/>
  <c r="C18" i="4"/>
  <c r="AJ17" i="4"/>
  <c r="Z17" i="4"/>
  <c r="Q17" i="4"/>
  <c r="C17" i="4"/>
  <c r="AJ16" i="4"/>
  <c r="Z16" i="4"/>
  <c r="Q16" i="4"/>
  <c r="C16" i="4"/>
  <c r="AJ15" i="4"/>
  <c r="Z15" i="4"/>
  <c r="Q15" i="4"/>
  <c r="C15" i="4"/>
  <c r="AJ14" i="4"/>
  <c r="Z14" i="4"/>
  <c r="Q14" i="4"/>
  <c r="C14" i="4"/>
  <c r="AJ13" i="4"/>
  <c r="Z13" i="4"/>
  <c r="Q13" i="4"/>
  <c r="C13" i="4"/>
  <c r="AJ12" i="4"/>
  <c r="Z12" i="4"/>
  <c r="Q12" i="4"/>
  <c r="C12" i="4"/>
  <c r="AJ11" i="4"/>
  <c r="Z11" i="4"/>
  <c r="Q11" i="4"/>
  <c r="Q23" i="4" s="1"/>
  <c r="C11" i="4"/>
  <c r="AJ10" i="4"/>
  <c r="Q10" i="4"/>
  <c r="C10" i="4"/>
  <c r="AJ9" i="4"/>
  <c r="Z9" i="4"/>
  <c r="Q9" i="4"/>
  <c r="C9" i="4"/>
  <c r="AJ8" i="4"/>
  <c r="Z8" i="4"/>
  <c r="Q8" i="4"/>
  <c r="C8" i="4"/>
  <c r="AJ7" i="4"/>
  <c r="Z7" i="4"/>
  <c r="Q7" i="4"/>
  <c r="C7" i="4"/>
  <c r="Z6" i="4"/>
  <c r="C6" i="4"/>
  <c r="Z5" i="4"/>
  <c r="Q5" i="4"/>
  <c r="AN4" i="4"/>
  <c r="AJ4" i="4"/>
  <c r="AD4" i="4"/>
  <c r="Z4" i="4"/>
  <c r="U4" i="4"/>
  <c r="Q4" i="4"/>
  <c r="C4" i="4"/>
  <c r="L30" i="1" s="1"/>
  <c r="AO1" i="4"/>
  <c r="AF1" i="4"/>
  <c r="AE1" i="4"/>
  <c r="W1" i="4"/>
  <c r="V1" i="4"/>
  <c r="J1" i="4"/>
  <c r="I1" i="4"/>
  <c r="Z27" i="40"/>
  <c r="Z26" i="40"/>
  <c r="AD25" i="40"/>
  <c r="Z25" i="40"/>
  <c r="AD24" i="40"/>
  <c r="Z24" i="40"/>
  <c r="Z23" i="40"/>
  <c r="AB37" i="39"/>
  <c r="Z27" i="39"/>
  <c r="Z26" i="39"/>
  <c r="AD25" i="39"/>
  <c r="Z25" i="39"/>
  <c r="AD24" i="39"/>
  <c r="Z24" i="39"/>
  <c r="Z23" i="39"/>
  <c r="AB37" i="38"/>
  <c r="Z27" i="38"/>
  <c r="Z26" i="38"/>
  <c r="AD25" i="38"/>
  <c r="Z25" i="38"/>
  <c r="AD24" i="38"/>
  <c r="Z24" i="38"/>
  <c r="Z23" i="38"/>
  <c r="Z11" i="38"/>
  <c r="Z12" i="38"/>
  <c r="Z13" i="38"/>
  <c r="Z29" i="38" s="1"/>
  <c r="Z14" i="38"/>
  <c r="Z15" i="38"/>
  <c r="Z16" i="38"/>
  <c r="Z17" i="38"/>
  <c r="Z18" i="38"/>
  <c r="Z19" i="38"/>
  <c r="Z20" i="38"/>
  <c r="Z21" i="38"/>
  <c r="Z22" i="38"/>
  <c r="DD9" i="41"/>
  <c r="DJ9" i="41" s="1"/>
  <c r="CP8" i="41"/>
  <c r="CB8" i="41"/>
  <c r="BN8" i="41"/>
  <c r="AZ8" i="41"/>
  <c r="AL8" i="41"/>
  <c r="Y8" i="41"/>
  <c r="X9" i="41"/>
  <c r="AD9" i="41" s="1"/>
  <c r="AL9" i="41"/>
  <c r="AR9" i="41" s="1"/>
  <c r="AS9" i="41" s="1"/>
  <c r="AT9" i="41" s="1"/>
  <c r="AZ9" i="41"/>
  <c r="BF9" i="41" s="1"/>
  <c r="BN9" i="41"/>
  <c r="BT9" i="41" s="1"/>
  <c r="CB9" i="41"/>
  <c r="CH9" i="41" s="1"/>
  <c r="CP9" i="41"/>
  <c r="CV9" i="41" s="1"/>
  <c r="DR9" i="41"/>
  <c r="DX9" i="41"/>
  <c r="AJ23" i="4"/>
  <c r="AJ23" i="34"/>
  <c r="Q23" i="34"/>
  <c r="Q23" i="36"/>
  <c r="Z29" i="36"/>
  <c r="Z10" i="36"/>
  <c r="Z10" i="35"/>
  <c r="Z29" i="35"/>
  <c r="Z10" i="4"/>
  <c r="AJ23" i="36"/>
  <c r="AN9" i="41"/>
  <c r="H42" i="41"/>
  <c r="I42" i="41"/>
  <c r="J42" i="41"/>
  <c r="EK7" i="41"/>
  <c r="EG7" i="41"/>
  <c r="EP7" i="41"/>
  <c r="EZ7" i="41"/>
  <c r="FA7" i="41"/>
  <c r="FB7" i="41"/>
  <c r="FC7" i="41"/>
  <c r="FD7" i="41"/>
  <c r="FE7" i="41"/>
  <c r="FF7" i="41"/>
  <c r="EY7" i="41"/>
  <c r="EZ8" i="41"/>
  <c r="FA8" i="41"/>
  <c r="FB8" i="41"/>
  <c r="FC8" i="41"/>
  <c r="FD8" i="41"/>
  <c r="FE8" i="41"/>
  <c r="FF8" i="41"/>
  <c r="EY8" i="41"/>
  <c r="EQ7" i="41"/>
  <c r="ER7" i="41"/>
  <c r="ES7" i="41"/>
  <c r="ET7" i="41"/>
  <c r="EU7" i="41"/>
  <c r="EV7" i="41"/>
  <c r="EW7" i="41"/>
  <c r="EH7" i="41"/>
  <c r="EI7" i="41"/>
  <c r="EJ7" i="41"/>
  <c r="EL7" i="41"/>
  <c r="EL30" i="41" s="1"/>
  <c r="EM7" i="41"/>
  <c r="EN7" i="41"/>
  <c r="DR11" i="41"/>
  <c r="DR13" i="41"/>
  <c r="DR15" i="41"/>
  <c r="DR17" i="41"/>
  <c r="DR19" i="41"/>
  <c r="DR21" i="41"/>
  <c r="DX21" i="41" s="1"/>
  <c r="DR23" i="41"/>
  <c r="DR25" i="41"/>
  <c r="DR27" i="41"/>
  <c r="DR29" i="41"/>
  <c r="DR31" i="41"/>
  <c r="DR33" i="41"/>
  <c r="DR35" i="41"/>
  <c r="DR37" i="41"/>
  <c r="DR39" i="41"/>
  <c r="DX39" i="41" s="1"/>
  <c r="DT39" i="41" s="1"/>
  <c r="DR41" i="41"/>
  <c r="DD11" i="41"/>
  <c r="DJ11" i="41" s="1"/>
  <c r="DD13" i="41"/>
  <c r="DJ13" i="41" s="1"/>
  <c r="DD15" i="41"/>
  <c r="DD17" i="41"/>
  <c r="DD19" i="41"/>
  <c r="DD21" i="41"/>
  <c r="DD23" i="41"/>
  <c r="DJ23" i="41" s="1"/>
  <c r="DK23" i="41" s="1"/>
  <c r="DD25" i="41"/>
  <c r="DD27" i="41"/>
  <c r="DD29" i="41"/>
  <c r="DD31" i="41"/>
  <c r="DD33" i="41"/>
  <c r="DD35" i="41"/>
  <c r="DD37" i="41"/>
  <c r="DD39" i="41"/>
  <c r="DD41" i="41"/>
  <c r="CP11" i="41"/>
  <c r="CP13" i="41"/>
  <c r="CV13" i="41" s="1"/>
  <c r="CP15" i="41"/>
  <c r="CP17" i="41"/>
  <c r="CP19" i="41"/>
  <c r="CP21" i="41"/>
  <c r="CV21" i="41" s="1"/>
  <c r="CP23" i="41"/>
  <c r="CP25" i="41"/>
  <c r="CP27" i="41"/>
  <c r="CP29" i="41"/>
  <c r="CV29" i="41" s="1"/>
  <c r="CP31" i="41"/>
  <c r="CP33" i="41"/>
  <c r="CP35" i="41"/>
  <c r="CP37" i="41"/>
  <c r="CP39" i="41"/>
  <c r="CP41" i="41"/>
  <c r="CB11" i="41"/>
  <c r="CB13" i="41"/>
  <c r="CB15" i="41"/>
  <c r="CB17" i="41"/>
  <c r="CB19" i="41"/>
  <c r="CB21" i="41"/>
  <c r="CH21" i="41" s="1"/>
  <c r="CB23" i="41"/>
  <c r="CB25" i="41"/>
  <c r="CB27" i="41"/>
  <c r="CB29" i="41"/>
  <c r="CH29" i="41" s="1"/>
  <c r="CB31" i="41"/>
  <c r="CB33" i="41"/>
  <c r="CB35" i="41"/>
  <c r="CB37" i="41"/>
  <c r="CB39" i="41"/>
  <c r="CB41" i="41"/>
  <c r="DJ39" i="41"/>
  <c r="DJ33" i="41"/>
  <c r="DJ31" i="41"/>
  <c r="DK31" i="41" s="1"/>
  <c r="DL31" i="41" s="1"/>
  <c r="DM31" i="41"/>
  <c r="DJ29" i="41"/>
  <c r="DJ27" i="41"/>
  <c r="DJ25" i="41"/>
  <c r="DF25" i="41"/>
  <c r="DJ21" i="41"/>
  <c r="CV41" i="41"/>
  <c r="CR41" i="41" s="1"/>
  <c r="CW41" i="41"/>
  <c r="CX41" i="41" s="1"/>
  <c r="CV37" i="41"/>
  <c r="CV35" i="41"/>
  <c r="CW35" i="41" s="1"/>
  <c r="CV33" i="41"/>
  <c r="CW33" i="41"/>
  <c r="CX33" i="41" s="1"/>
  <c r="CY33" i="41"/>
  <c r="CV31" i="41"/>
  <c r="CR31" i="41" s="1"/>
  <c r="CV25" i="41"/>
  <c r="CW25" i="41" s="1"/>
  <c r="CX25" i="41" s="1"/>
  <c r="CV23" i="41"/>
  <c r="CH39" i="41"/>
  <c r="CD39" i="41" s="1"/>
  <c r="CH35" i="41"/>
  <c r="CI35" i="41"/>
  <c r="CJ35" i="41" s="1"/>
  <c r="CK35" i="41" s="1"/>
  <c r="CH33" i="41"/>
  <c r="CD33" i="41" s="1"/>
  <c r="CH31" i="41"/>
  <c r="CH27" i="41"/>
  <c r="CH25" i="41"/>
  <c r="ET8" i="41"/>
  <c r="EU8" i="41"/>
  <c r="EV8" i="41"/>
  <c r="EK8" i="41"/>
  <c r="EL8" i="41"/>
  <c r="EM8" i="41"/>
  <c r="DF31" i="41"/>
  <c r="CR33" i="41"/>
  <c r="DX25" i="41"/>
  <c r="CI33" i="41"/>
  <c r="CJ33" i="41" s="1"/>
  <c r="CK33" i="41" s="1"/>
  <c r="CL33" i="41" s="1"/>
  <c r="CM33" i="41" s="1"/>
  <c r="CD35" i="41"/>
  <c r="DX27" i="41"/>
  <c r="DT27" i="41" s="1"/>
  <c r="DK27" i="41"/>
  <c r="DL27" i="41" s="1"/>
  <c r="DM27" i="41" s="1"/>
  <c r="DF27" i="41"/>
  <c r="DF23" i="41"/>
  <c r="DL23" i="41"/>
  <c r="DK25" i="41"/>
  <c r="DL25" i="41" s="1"/>
  <c r="DJ35" i="41"/>
  <c r="DF35" i="41" s="1"/>
  <c r="CW31" i="41"/>
  <c r="CX31" i="41" s="1"/>
  <c r="CY31" i="41"/>
  <c r="CX35" i="41"/>
  <c r="CY35" i="41" s="1"/>
  <c r="CV27" i="41"/>
  <c r="DX31" i="41"/>
  <c r="DX35" i="41"/>
  <c r="DY35" i="41"/>
  <c r="DZ35" i="41" s="1"/>
  <c r="EA35" i="41" s="1"/>
  <c r="N6" i="2"/>
  <c r="T6" i="2" s="1"/>
  <c r="N45" i="2"/>
  <c r="F45" i="2"/>
  <c r="I45" i="2"/>
  <c r="N44" i="2"/>
  <c r="T44" i="2"/>
  <c r="P44" i="2" s="1"/>
  <c r="F44" i="2"/>
  <c r="G44" i="2"/>
  <c r="I44" i="2"/>
  <c r="N43" i="2"/>
  <c r="F43" i="2"/>
  <c r="I43" i="2"/>
  <c r="N42" i="2"/>
  <c r="F42" i="2"/>
  <c r="H42" i="2" s="1"/>
  <c r="N41" i="2"/>
  <c r="T41" i="2" s="1"/>
  <c r="U41" i="2" s="1"/>
  <c r="V41" i="2" s="1"/>
  <c r="W41" i="2" s="1"/>
  <c r="F41" i="2"/>
  <c r="N40" i="2"/>
  <c r="F40" i="2"/>
  <c r="G40" i="2" s="1"/>
  <c r="I40" i="2"/>
  <c r="DX41" i="41"/>
  <c r="DY39" i="41"/>
  <c r="DZ39" i="41" s="1"/>
  <c r="EA39" i="41"/>
  <c r="EB39" i="41" s="1"/>
  <c r="DU39" i="41" s="1"/>
  <c r="DX33" i="41"/>
  <c r="DT35" i="41"/>
  <c r="EB35" i="41"/>
  <c r="DK35" i="41"/>
  <c r="DL35" i="41" s="1"/>
  <c r="DM35" i="41" s="1"/>
  <c r="CW27" i="41"/>
  <c r="CX27" i="41" s="1"/>
  <c r="CY27" i="41" s="1"/>
  <c r="CR27" i="41"/>
  <c r="CZ35" i="41"/>
  <c r="CZ31" i="41"/>
  <c r="DA31" i="41" s="1"/>
  <c r="DB31" i="41" s="1"/>
  <c r="U44" i="2"/>
  <c r="V44" i="2"/>
  <c r="W44" i="2" s="1"/>
  <c r="I42" i="2"/>
  <c r="H43" i="2"/>
  <c r="G42" i="2"/>
  <c r="T42" i="2"/>
  <c r="G43" i="2"/>
  <c r="T43" i="2"/>
  <c r="H40" i="2"/>
  <c r="H44" i="2"/>
  <c r="G45" i="2"/>
  <c r="T45" i="2"/>
  <c r="P45" i="2" s="1"/>
  <c r="T40" i="2"/>
  <c r="H45" i="2"/>
  <c r="L10" i="1"/>
  <c r="M9" i="1"/>
  <c r="BN35" i="41"/>
  <c r="BT35" i="41"/>
  <c r="AZ35" i="41"/>
  <c r="BF35" i="41" s="1"/>
  <c r="BG35" i="41" s="1"/>
  <c r="BH35" i="41" s="1"/>
  <c r="AL35" i="41"/>
  <c r="X35" i="41"/>
  <c r="BN33" i="41"/>
  <c r="BT33" i="41" s="1"/>
  <c r="AZ33" i="41"/>
  <c r="BF33" i="41" s="1"/>
  <c r="BB33" i="41" s="1"/>
  <c r="AL33" i="41"/>
  <c r="AR33" i="41" s="1"/>
  <c r="AS33" i="41" s="1"/>
  <c r="X33" i="41"/>
  <c r="BN31" i="41"/>
  <c r="AZ31" i="41"/>
  <c r="BF31" i="41"/>
  <c r="AL31" i="41"/>
  <c r="AR31" i="41" s="1"/>
  <c r="AN31" i="41" s="1"/>
  <c r="X31" i="41"/>
  <c r="BN29" i="41"/>
  <c r="BT29" i="41"/>
  <c r="AZ29" i="41"/>
  <c r="AL29" i="41"/>
  <c r="AR29" i="41"/>
  <c r="X29" i="41"/>
  <c r="AD29" i="41" s="1"/>
  <c r="BN27" i="41"/>
  <c r="BT27" i="41" s="1"/>
  <c r="AZ27" i="41"/>
  <c r="BF27" i="41" s="1"/>
  <c r="BG27" i="41" s="1"/>
  <c r="BH27" i="41" s="1"/>
  <c r="AL27" i="41"/>
  <c r="AR27" i="41"/>
  <c r="X27" i="41"/>
  <c r="AD27" i="41"/>
  <c r="Z27" i="41"/>
  <c r="BN25" i="41"/>
  <c r="BT25" i="41"/>
  <c r="AZ25" i="41"/>
  <c r="BF25" i="41"/>
  <c r="BG25" i="41" s="1"/>
  <c r="BH25" i="41" s="1"/>
  <c r="AL25" i="41"/>
  <c r="X25" i="41"/>
  <c r="AD25" i="41"/>
  <c r="Z25" i="41"/>
  <c r="E42" i="41"/>
  <c r="F42" i="41"/>
  <c r="G42" i="41"/>
  <c r="K42" i="41"/>
  <c r="D42" i="41"/>
  <c r="EJ8" i="41"/>
  <c r="EI8" i="41"/>
  <c r="EH8" i="41"/>
  <c r="EG8" i="41"/>
  <c r="AT33" i="41"/>
  <c r="AN33" i="41"/>
  <c r="DY41" i="41"/>
  <c r="DZ41" i="41"/>
  <c r="DT41" i="41"/>
  <c r="EC39" i="41"/>
  <c r="ED39" i="41"/>
  <c r="CS31" i="41"/>
  <c r="CN33" i="41"/>
  <c r="CE33" i="41"/>
  <c r="AE27" i="41"/>
  <c r="AF27" i="41" s="1"/>
  <c r="AG27" i="41" s="1"/>
  <c r="AH27" i="41" s="1"/>
  <c r="AD31" i="41"/>
  <c r="BI27" i="41"/>
  <c r="BJ27" i="41"/>
  <c r="BT31" i="41"/>
  <c r="BU31" i="41" s="1"/>
  <c r="BV31" i="41" s="1"/>
  <c r="BW31" i="41" s="1"/>
  <c r="AU33" i="41"/>
  <c r="AR35" i="41"/>
  <c r="U42" i="2"/>
  <c r="V42" i="2"/>
  <c r="P42" i="2"/>
  <c r="P43" i="2"/>
  <c r="U43" i="2"/>
  <c r="V43" i="2" s="1"/>
  <c r="U45" i="2"/>
  <c r="V45" i="2"/>
  <c r="P40" i="2"/>
  <c r="U40" i="2"/>
  <c r="V40" i="2"/>
  <c r="P41" i="2"/>
  <c r="BB25" i="41"/>
  <c r="AS31" i="41"/>
  <c r="AT31" i="41" s="1"/>
  <c r="AU31" i="41" s="1"/>
  <c r="AV31" i="41" s="1"/>
  <c r="AE25" i="41"/>
  <c r="AF25" i="41" s="1"/>
  <c r="AR25" i="41"/>
  <c r="AS25" i="41" s="1"/>
  <c r="AT25" i="41" s="1"/>
  <c r="BU27" i="41"/>
  <c r="BV27" i="41"/>
  <c r="BP27" i="41"/>
  <c r="BB27" i="41"/>
  <c r="BI35" i="41"/>
  <c r="BG33" i="41"/>
  <c r="BH33" i="41"/>
  <c r="BB35" i="41"/>
  <c r="EW8" i="41"/>
  <c r="ES8" i="41"/>
  <c r="ER8" i="41"/>
  <c r="EQ8" i="41"/>
  <c r="EP8" i="41"/>
  <c r="BN41" i="41"/>
  <c r="BT41" i="41" s="1"/>
  <c r="BU41" i="41"/>
  <c r="BV41" i="41"/>
  <c r="AZ41" i="41"/>
  <c r="AL41" i="41"/>
  <c r="X41" i="41"/>
  <c r="AD41" i="41" s="1"/>
  <c r="Z41" i="41"/>
  <c r="BN39" i="41"/>
  <c r="BT39" i="41"/>
  <c r="AZ39" i="41"/>
  <c r="BF39" i="41"/>
  <c r="AL39" i="41"/>
  <c r="AR39" i="41" s="1"/>
  <c r="X39" i="41"/>
  <c r="AD39" i="41"/>
  <c r="AE39" i="41" s="1"/>
  <c r="AF39" i="41" s="1"/>
  <c r="BN37" i="41"/>
  <c r="BT37" i="41" s="1"/>
  <c r="AZ37" i="41"/>
  <c r="BF37" i="41"/>
  <c r="AL37" i="41"/>
  <c r="AR37" i="41" s="1"/>
  <c r="AS37" i="41" s="1"/>
  <c r="AT37" i="41" s="1"/>
  <c r="X37" i="41"/>
  <c r="AD37" i="41" s="1"/>
  <c r="Z37" i="41"/>
  <c r="BN23" i="41"/>
  <c r="BT23" i="41"/>
  <c r="BU23" i="41" s="1"/>
  <c r="BV23" i="41"/>
  <c r="AZ23" i="41"/>
  <c r="AL23" i="41"/>
  <c r="AR23" i="41"/>
  <c r="AS23" i="41" s="1"/>
  <c r="AT23" i="41" s="1"/>
  <c r="AU23" i="41" s="1"/>
  <c r="AN23" i="41"/>
  <c r="X23" i="41"/>
  <c r="AD23" i="41"/>
  <c r="BN21" i="41"/>
  <c r="BT21" i="41"/>
  <c r="AZ21" i="41"/>
  <c r="BF21" i="41"/>
  <c r="AL21" i="41"/>
  <c r="X21" i="41"/>
  <c r="AD21" i="41"/>
  <c r="Z21" i="41"/>
  <c r="BN19" i="41"/>
  <c r="BT19" i="41" s="1"/>
  <c r="BP19" i="41" s="1"/>
  <c r="AZ19" i="41"/>
  <c r="AL19" i="41"/>
  <c r="AR19" i="41" s="1"/>
  <c r="X19" i="41"/>
  <c r="AD19" i="41" s="1"/>
  <c r="BN17" i="41"/>
  <c r="AZ17" i="41"/>
  <c r="AL17" i="41"/>
  <c r="AU17" i="41" s="1"/>
  <c r="AR17" i="41"/>
  <c r="X17" i="41"/>
  <c r="BN15" i="41"/>
  <c r="BT15" i="41" s="1"/>
  <c r="AZ15" i="41"/>
  <c r="AL15" i="41"/>
  <c r="AR15" i="41"/>
  <c r="AN15" i="41" s="1"/>
  <c r="X15" i="41"/>
  <c r="BN13" i="41"/>
  <c r="AZ13" i="41"/>
  <c r="BF13" i="41"/>
  <c r="AL13" i="41"/>
  <c r="X13" i="41"/>
  <c r="AD13" i="41"/>
  <c r="AE13" i="41" s="1"/>
  <c r="AF13" i="41" s="1"/>
  <c r="BN11" i="41"/>
  <c r="BT11" i="41" s="1"/>
  <c r="AZ11" i="41"/>
  <c r="BF11" i="41" s="1"/>
  <c r="AL11" i="41"/>
  <c r="X11" i="41"/>
  <c r="AD11" i="41" s="1"/>
  <c r="Z11" i="41"/>
  <c r="DX29" i="41"/>
  <c r="DT21" i="41"/>
  <c r="DY21" i="41"/>
  <c r="DZ21" i="41" s="1"/>
  <c r="DV39" i="41"/>
  <c r="EE39" i="41"/>
  <c r="DW39" i="41"/>
  <c r="DN35" i="41"/>
  <c r="DO35" i="41" s="1"/>
  <c r="DP35" i="41" s="1"/>
  <c r="CZ27" i="41"/>
  <c r="CT31" i="41"/>
  <c r="EL31" i="41"/>
  <c r="DC31" i="41"/>
  <c r="CU31" i="41" s="1"/>
  <c r="CF33" i="41"/>
  <c r="EK33" i="41"/>
  <c r="EK32" i="41"/>
  <c r="CO33" i="41"/>
  <c r="CG33" i="41"/>
  <c r="AE31" i="41"/>
  <c r="AF31" i="41" s="1"/>
  <c r="AG31" i="41" s="1"/>
  <c r="Z31" i="41"/>
  <c r="BP31" i="41"/>
  <c r="AS35" i="41"/>
  <c r="AT35" i="41"/>
  <c r="AU35" i="41" s="1"/>
  <c r="AV35" i="41" s="1"/>
  <c r="AO35" i="41" s="1"/>
  <c r="AN35" i="41"/>
  <c r="W40" i="2"/>
  <c r="W45" i="2"/>
  <c r="AG25" i="41"/>
  <c r="BI33" i="41"/>
  <c r="BJ35" i="41"/>
  <c r="AN25" i="41"/>
  <c r="BW27" i="41"/>
  <c r="BU39" i="41"/>
  <c r="BV39" i="41" s="1"/>
  <c r="BP39" i="41"/>
  <c r="AE37" i="41"/>
  <c r="AF37" i="41" s="1"/>
  <c r="AD17" i="41"/>
  <c r="BP23" i="41"/>
  <c r="AR41" i="41"/>
  <c r="BP41" i="41"/>
  <c r="BT13" i="41"/>
  <c r="AS19" i="41"/>
  <c r="AT19" i="41" s="1"/>
  <c r="AU19" i="41" s="1"/>
  <c r="AV19" i="41" s="1"/>
  <c r="AO19" i="41" s="1"/>
  <c r="AN19" i="41"/>
  <c r="AN17" i="41"/>
  <c r="AS17" i="41"/>
  <c r="AT17" i="41" s="1"/>
  <c r="BU19" i="41"/>
  <c r="BV19" i="41"/>
  <c r="BF17" i="41"/>
  <c r="BB17" i="41" s="1"/>
  <c r="AE21" i="41"/>
  <c r="AF21" i="41"/>
  <c r="BW41" i="41"/>
  <c r="AU37" i="41"/>
  <c r="BG37" i="41"/>
  <c r="BH37" i="41" s="1"/>
  <c r="BB37" i="41"/>
  <c r="BU37" i="41"/>
  <c r="BV37" i="41" s="1"/>
  <c r="BW37" i="41" s="1"/>
  <c r="BP37" i="41"/>
  <c r="AE41" i="41"/>
  <c r="AF41" i="41"/>
  <c r="AR21" i="41"/>
  <c r="BG21" i="41"/>
  <c r="BH21" i="41" s="1"/>
  <c r="BB21" i="41"/>
  <c r="AE23" i="41"/>
  <c r="AF23" i="41" s="1"/>
  <c r="AG23" i="41" s="1"/>
  <c r="Z23" i="41"/>
  <c r="BW23" i="41"/>
  <c r="AN37" i="41"/>
  <c r="Z39" i="41"/>
  <c r="AS39" i="41"/>
  <c r="AT39" i="41" s="1"/>
  <c r="AU39" i="41" s="1"/>
  <c r="AN39" i="41"/>
  <c r="Z13" i="41"/>
  <c r="AG13" i="41"/>
  <c r="BG13" i="41"/>
  <c r="BH13" i="41" s="1"/>
  <c r="BI13" i="41" s="1"/>
  <c r="BB13" i="41"/>
  <c r="AE11" i="41"/>
  <c r="AF11" i="41" s="1"/>
  <c r="AJ22" i="39"/>
  <c r="Z22" i="39"/>
  <c r="Q22" i="39"/>
  <c r="C22" i="39"/>
  <c r="AJ21" i="39"/>
  <c r="Z21" i="39"/>
  <c r="Q21" i="39"/>
  <c r="C21" i="39"/>
  <c r="AJ20" i="39"/>
  <c r="Z20" i="39"/>
  <c r="Q20" i="39"/>
  <c r="C20" i="39"/>
  <c r="C23" i="39" s="1"/>
  <c r="AN19" i="39"/>
  <c r="AJ19" i="39"/>
  <c r="Z19" i="39"/>
  <c r="Z29" i="39" s="1"/>
  <c r="U19" i="39"/>
  <c r="Q19" i="39"/>
  <c r="H19" i="39"/>
  <c r="C19" i="39"/>
  <c r="AJ18" i="39"/>
  <c r="Z18" i="39"/>
  <c r="Q18" i="39"/>
  <c r="C18" i="39"/>
  <c r="AJ17" i="39"/>
  <c r="Z17" i="39"/>
  <c r="Q17" i="39"/>
  <c r="C17" i="39"/>
  <c r="AJ16" i="39"/>
  <c r="Z16" i="39"/>
  <c r="Q16" i="39"/>
  <c r="C16" i="39"/>
  <c r="AJ15" i="39"/>
  <c r="Z15" i="39"/>
  <c r="Q15" i="39"/>
  <c r="C15" i="39"/>
  <c r="AJ14" i="39"/>
  <c r="Z14" i="39"/>
  <c r="Q14" i="39"/>
  <c r="C14" i="39"/>
  <c r="AJ13" i="39"/>
  <c r="Z13" i="39"/>
  <c r="Q13" i="39"/>
  <c r="C13" i="39"/>
  <c r="AJ12" i="39"/>
  <c r="Z12" i="39"/>
  <c r="Q12" i="39"/>
  <c r="C12" i="39"/>
  <c r="AJ11" i="39"/>
  <c r="AJ23" i="39" s="1"/>
  <c r="Z11" i="39"/>
  <c r="Q11" i="39"/>
  <c r="C11" i="39"/>
  <c r="AJ10" i="39"/>
  <c r="Q10" i="39"/>
  <c r="C10" i="39"/>
  <c r="AJ9" i="39"/>
  <c r="Z9" i="39"/>
  <c r="Q9" i="39"/>
  <c r="C9" i="39"/>
  <c r="AJ8" i="39"/>
  <c r="Z8" i="39"/>
  <c r="Q8" i="39"/>
  <c r="G5" i="39"/>
  <c r="C8" i="39"/>
  <c r="AJ7" i="39"/>
  <c r="Z7" i="39"/>
  <c r="Q7" i="39"/>
  <c r="C7" i="39"/>
  <c r="Z6" i="39"/>
  <c r="C6" i="39"/>
  <c r="Z5" i="39"/>
  <c r="Q5" i="39"/>
  <c r="AN4" i="39"/>
  <c r="AJ4" i="39"/>
  <c r="AD4" i="39"/>
  <c r="Z4" i="39"/>
  <c r="U4" i="39"/>
  <c r="Q4" i="39"/>
  <c r="C4" i="39"/>
  <c r="AP1" i="39"/>
  <c r="AO1" i="39"/>
  <c r="AF1" i="39"/>
  <c r="AE1" i="39"/>
  <c r="W1" i="39"/>
  <c r="V1" i="39"/>
  <c r="J1" i="39"/>
  <c r="I1" i="39"/>
  <c r="AJ22" i="38"/>
  <c r="Q22" i="38"/>
  <c r="C22" i="38"/>
  <c r="AJ21" i="38"/>
  <c r="Q21" i="38"/>
  <c r="C21" i="38"/>
  <c r="AJ20" i="38"/>
  <c r="Q20" i="38"/>
  <c r="C20" i="38"/>
  <c r="AN19" i="38"/>
  <c r="AJ19" i="38"/>
  <c r="U19" i="38"/>
  <c r="Q19" i="38"/>
  <c r="H19" i="38"/>
  <c r="C19" i="38"/>
  <c r="AJ18" i="38"/>
  <c r="Q18" i="38"/>
  <c r="C18" i="38"/>
  <c r="AJ17" i="38"/>
  <c r="Q17" i="38"/>
  <c r="C17" i="38"/>
  <c r="AJ16" i="38"/>
  <c r="Q16" i="38"/>
  <c r="C16" i="38"/>
  <c r="AJ15" i="38"/>
  <c r="Q15" i="38"/>
  <c r="C15" i="38"/>
  <c r="AJ14" i="38"/>
  <c r="Q14" i="38"/>
  <c r="C14" i="38"/>
  <c r="AJ13" i="38"/>
  <c r="Q13" i="38"/>
  <c r="C13" i="38"/>
  <c r="AJ12" i="38"/>
  <c r="Q12" i="38"/>
  <c r="C12" i="38"/>
  <c r="AJ11" i="38"/>
  <c r="Q11" i="38"/>
  <c r="C11" i="38"/>
  <c r="AJ10" i="38"/>
  <c r="Q10" i="38"/>
  <c r="C10" i="38"/>
  <c r="AJ9" i="38"/>
  <c r="Z9" i="38"/>
  <c r="Q9" i="38"/>
  <c r="C9" i="38"/>
  <c r="AJ8" i="38"/>
  <c r="Z8" i="38"/>
  <c r="Q8" i="38"/>
  <c r="C8" i="38"/>
  <c r="AJ7" i="38"/>
  <c r="Z7" i="38"/>
  <c r="Q7" i="38"/>
  <c r="C7" i="38"/>
  <c r="Z6" i="38"/>
  <c r="C6" i="38"/>
  <c r="C23" i="38" s="1"/>
  <c r="Z5" i="38"/>
  <c r="Q5" i="38"/>
  <c r="AN4" i="38"/>
  <c r="AJ4" i="38"/>
  <c r="AD4" i="38"/>
  <c r="Z4" i="38"/>
  <c r="Z10" i="38" s="1"/>
  <c r="U4" i="38"/>
  <c r="Q4" i="38"/>
  <c r="C4" i="38"/>
  <c r="AP1" i="38"/>
  <c r="AO1" i="38"/>
  <c r="AF1" i="38"/>
  <c r="AE1" i="38"/>
  <c r="W1" i="38"/>
  <c r="V1" i="38"/>
  <c r="J1" i="38"/>
  <c r="I1" i="38"/>
  <c r="AP1" i="37"/>
  <c r="AP1" i="35"/>
  <c r="AP1" i="36"/>
  <c r="AP1" i="34"/>
  <c r="AP1" i="4"/>
  <c r="Z9" i="40"/>
  <c r="AN4" i="40"/>
  <c r="AD4" i="40"/>
  <c r="U4" i="40"/>
  <c r="K13" i="1"/>
  <c r="L13" i="1"/>
  <c r="Q23" i="39"/>
  <c r="AJ23" i="38"/>
  <c r="Q23" i="38"/>
  <c r="Z10" i="39"/>
  <c r="AW35" i="41"/>
  <c r="AX35" i="41" s="1"/>
  <c r="EA21" i="41"/>
  <c r="DY29" i="41"/>
  <c r="DZ29" i="41" s="1"/>
  <c r="EA29" i="41" s="1"/>
  <c r="DT29" i="41"/>
  <c r="DJ19" i="41"/>
  <c r="CH19" i="41"/>
  <c r="CD19" i="41" s="1"/>
  <c r="CV19" i="41"/>
  <c r="CR19" i="41" s="1"/>
  <c r="CH17" i="41"/>
  <c r="CD17" i="41" s="1"/>
  <c r="DJ17" i="41"/>
  <c r="CH15" i="41"/>
  <c r="CD15" i="41" s="1"/>
  <c r="CV15" i="41"/>
  <c r="DJ15" i="41"/>
  <c r="X40" i="2"/>
  <c r="X41" i="2"/>
  <c r="X45" i="2"/>
  <c r="AW31" i="41"/>
  <c r="AX31" i="41" s="1"/>
  <c r="AO31" i="41"/>
  <c r="AU25" i="41"/>
  <c r="BX27" i="41"/>
  <c r="BY27" i="41" s="1"/>
  <c r="AH25" i="41"/>
  <c r="BK35" i="41"/>
  <c r="BL35" i="41"/>
  <c r="BC35" i="41"/>
  <c r="AI27" i="41"/>
  <c r="AJ27" i="41" s="1"/>
  <c r="AA27" i="41"/>
  <c r="BJ33" i="41"/>
  <c r="BC33" i="41" s="1"/>
  <c r="AN41" i="41"/>
  <c r="AS41" i="41"/>
  <c r="AT41" i="41" s="1"/>
  <c r="BU13" i="41"/>
  <c r="BV13" i="41" s="1"/>
  <c r="BP13" i="41"/>
  <c r="AV17" i="41"/>
  <c r="AW17" i="41" s="1"/>
  <c r="AX17" i="41" s="1"/>
  <c r="AP17" i="41" s="1"/>
  <c r="AV39" i="41"/>
  <c r="AO39" i="41" s="1"/>
  <c r="AS21" i="41"/>
  <c r="AT21" i="41" s="1"/>
  <c r="AU21" i="41" s="1"/>
  <c r="AN21" i="41"/>
  <c r="AG39" i="41"/>
  <c r="BX41" i="41"/>
  <c r="AE19" i="41"/>
  <c r="AF19" i="41" s="1"/>
  <c r="AG19" i="41" s="1"/>
  <c r="AH19" i="41" s="1"/>
  <c r="Z19" i="41"/>
  <c r="AV23" i="41"/>
  <c r="AO23" i="41" s="1"/>
  <c r="AG21" i="41"/>
  <c r="AV37" i="41"/>
  <c r="AO37" i="41" s="1"/>
  <c r="BI37" i="41"/>
  <c r="AH13" i="41"/>
  <c r="AA13" i="41" s="1"/>
  <c r="BJ13" i="41"/>
  <c r="AG11" i="41"/>
  <c r="AH11" i="41" s="1"/>
  <c r="H23" i="1"/>
  <c r="EB21" i="41"/>
  <c r="CV11" i="41"/>
  <c r="CR11" i="41" s="1"/>
  <c r="CH13" i="41"/>
  <c r="CI13" i="41" s="1"/>
  <c r="CJ13" i="41" s="1"/>
  <c r="CK13" i="41" s="1"/>
  <c r="DF15" i="41"/>
  <c r="DK15" i="41"/>
  <c r="DL15" i="41"/>
  <c r="DM15" i="41" s="1"/>
  <c r="DK17" i="41"/>
  <c r="DL17" i="41" s="1"/>
  <c r="DM17" i="41" s="1"/>
  <c r="DF17" i="41"/>
  <c r="CW19" i="41"/>
  <c r="CX19" i="41" s="1"/>
  <c r="CY19" i="41" s="1"/>
  <c r="CI19" i="41"/>
  <c r="CJ19" i="41" s="1"/>
  <c r="CK19" i="41" s="1"/>
  <c r="CL19" i="41" s="1"/>
  <c r="CM19" i="41" s="1"/>
  <c r="CN19" i="41" s="1"/>
  <c r="CI17" i="41"/>
  <c r="CJ17" i="41" s="1"/>
  <c r="CK17" i="41" s="1"/>
  <c r="DK19" i="41"/>
  <c r="DL19" i="41" s="1"/>
  <c r="DF19" i="41"/>
  <c r="Y45" i="2"/>
  <c r="Z45" i="2" s="1"/>
  <c r="R45" i="2" s="1"/>
  <c r="Q45" i="2"/>
  <c r="AP31" i="41"/>
  <c r="BK33" i="41"/>
  <c r="BL33" i="41" s="1"/>
  <c r="AI25" i="41"/>
  <c r="AJ25" i="41"/>
  <c r="AK25" i="41" s="1"/>
  <c r="AA25" i="41"/>
  <c r="AB27" i="41"/>
  <c r="BZ27" i="41"/>
  <c r="CA27" i="41" s="1"/>
  <c r="BQ27" i="41"/>
  <c r="AV25" i="41"/>
  <c r="AW37" i="41"/>
  <c r="AX37" i="41" s="1"/>
  <c r="AP37" i="41" s="1"/>
  <c r="AH39" i="41"/>
  <c r="AW39" i="41"/>
  <c r="AX39" i="41" s="1"/>
  <c r="AW19" i="41"/>
  <c r="AX19" i="41" s="1"/>
  <c r="AW23" i="41"/>
  <c r="AX23" i="41" s="1"/>
  <c r="AY23" i="41" s="1"/>
  <c r="AH21" i="41"/>
  <c r="AO17" i="41"/>
  <c r="EH17" i="41" s="1"/>
  <c r="BJ37" i="41"/>
  <c r="BK13" i="41"/>
  <c r="BL13" i="41" s="1"/>
  <c r="BM13" i="41" s="1"/>
  <c r="BC13" i="41"/>
  <c r="EI13" i="41" s="1"/>
  <c r="EI12" i="41" s="1"/>
  <c r="AI13" i="41"/>
  <c r="AJ13" i="41" s="1"/>
  <c r="AB13" i="41" s="1"/>
  <c r="EG13" i="41" s="1"/>
  <c r="C4" i="40"/>
  <c r="I23" i="1"/>
  <c r="N32" i="1"/>
  <c r="M32" i="1"/>
  <c r="C32" i="1"/>
  <c r="B32" i="1"/>
  <c r="A32" i="1"/>
  <c r="N33" i="1"/>
  <c r="Q33" i="1" s="1"/>
  <c r="M33" i="1"/>
  <c r="C33" i="1"/>
  <c r="B33" i="1"/>
  <c r="A33" i="1"/>
  <c r="K33" i="1" s="1"/>
  <c r="AJ22" i="40"/>
  <c r="Z22" i="40"/>
  <c r="Q22" i="40"/>
  <c r="C22" i="40"/>
  <c r="AJ21" i="40"/>
  <c r="Z21" i="40"/>
  <c r="Q21" i="40"/>
  <c r="C21" i="40"/>
  <c r="AJ20" i="40"/>
  <c r="Z20" i="40"/>
  <c r="Q20" i="40"/>
  <c r="C20" i="40"/>
  <c r="AN19" i="40"/>
  <c r="AJ19" i="40"/>
  <c r="Z19" i="40"/>
  <c r="U19" i="40"/>
  <c r="Q19" i="40"/>
  <c r="H19" i="40"/>
  <c r="C19" i="40"/>
  <c r="AJ18" i="40"/>
  <c r="Z18" i="40"/>
  <c r="Q18" i="40"/>
  <c r="C18" i="40"/>
  <c r="AJ17" i="40"/>
  <c r="Z17" i="40"/>
  <c r="Q17" i="40"/>
  <c r="C17" i="40"/>
  <c r="AJ16" i="40"/>
  <c r="Z16" i="40"/>
  <c r="Q16" i="40"/>
  <c r="C16" i="40"/>
  <c r="AJ15" i="40"/>
  <c r="Z15" i="40"/>
  <c r="Q15" i="40"/>
  <c r="C15" i="40"/>
  <c r="AJ14" i="40"/>
  <c r="Z14" i="40"/>
  <c r="Q14" i="40"/>
  <c r="C14" i="40"/>
  <c r="AJ13" i="40"/>
  <c r="Z13" i="40"/>
  <c r="Q13" i="40"/>
  <c r="C13" i="40"/>
  <c r="AJ12" i="40"/>
  <c r="Z12" i="40"/>
  <c r="Q12" i="40"/>
  <c r="C12" i="40"/>
  <c r="AJ11" i="40"/>
  <c r="Z11" i="40"/>
  <c r="Z29" i="40" s="1"/>
  <c r="Q11" i="40"/>
  <c r="C11" i="40"/>
  <c r="AJ10" i="40"/>
  <c r="Q10" i="40"/>
  <c r="C10" i="40"/>
  <c r="AJ9" i="40"/>
  <c r="Q9" i="40"/>
  <c r="C9" i="40"/>
  <c r="AJ8" i="40"/>
  <c r="Z8" i="40"/>
  <c r="Q8" i="40"/>
  <c r="C8" i="40"/>
  <c r="AJ7" i="40"/>
  <c r="Z7" i="40"/>
  <c r="Q7" i="40"/>
  <c r="C7" i="40"/>
  <c r="Z6" i="40"/>
  <c r="C6" i="40"/>
  <c r="Z5" i="40"/>
  <c r="Z10" i="40" s="1"/>
  <c r="Q5" i="40"/>
  <c r="AJ4" i="40"/>
  <c r="Z4" i="40"/>
  <c r="Q4" i="40"/>
  <c r="AP1" i="40"/>
  <c r="AO1" i="40"/>
  <c r="AF1" i="40"/>
  <c r="AE1" i="40"/>
  <c r="W1" i="40"/>
  <c r="V1" i="40"/>
  <c r="J1" i="40"/>
  <c r="I1" i="40"/>
  <c r="AJ23" i="40"/>
  <c r="EB29" i="41"/>
  <c r="DU29" i="41" s="1"/>
  <c r="EC21" i="41"/>
  <c r="ED21" i="41" s="1"/>
  <c r="EE21" i="41" s="1"/>
  <c r="DU21" i="41"/>
  <c r="CV17" i="41"/>
  <c r="DN17" i="41"/>
  <c r="AA45" i="2"/>
  <c r="S45" i="2" s="1"/>
  <c r="BM33" i="41"/>
  <c r="AW25" i="41"/>
  <c r="AX25" i="41" s="1"/>
  <c r="AY25" i="41" s="1"/>
  <c r="AO25" i="41"/>
  <c r="AB25" i="41"/>
  <c r="EG25" i="41" s="1"/>
  <c r="BS27" i="41"/>
  <c r="BR27" i="41"/>
  <c r="EJ27" i="41"/>
  <c r="EJ26" i="41" s="1"/>
  <c r="AI39" i="41"/>
  <c r="AJ39" i="41"/>
  <c r="AA39" i="41"/>
  <c r="AV21" i="41"/>
  <c r="AY17" i="41"/>
  <c r="AQ17" i="41"/>
  <c r="AQ23" i="41"/>
  <c r="AP23" i="41"/>
  <c r="AI21" i="41"/>
  <c r="AJ21" i="41"/>
  <c r="AK21" i="41" s="1"/>
  <c r="AA21" i="41"/>
  <c r="AY19" i="41"/>
  <c r="AQ19" i="41" s="1"/>
  <c r="AP19" i="41"/>
  <c r="BK37" i="41"/>
  <c r="BL37" i="41" s="1"/>
  <c r="BC37" i="41"/>
  <c r="BE13" i="41"/>
  <c r="BD13" i="41"/>
  <c r="AI11" i="41"/>
  <c r="AJ11" i="41" s="1"/>
  <c r="AK11" i="41" s="1"/>
  <c r="AA11" i="41"/>
  <c r="EH16" i="41"/>
  <c r="EC29" i="41"/>
  <c r="ED29" i="41"/>
  <c r="CL17" i="41"/>
  <c r="CE17" i="41" s="1"/>
  <c r="DX15" i="41"/>
  <c r="CR17" i="41"/>
  <c r="CW17" i="41"/>
  <c r="CX17" i="41"/>
  <c r="CY17" i="41" s="1"/>
  <c r="DN15" i="41"/>
  <c r="DO15" i="41" s="1"/>
  <c r="DP15" i="41" s="1"/>
  <c r="AP25" i="41"/>
  <c r="EH25" i="41" s="1"/>
  <c r="EH24" i="41" s="1"/>
  <c r="BM37" i="41"/>
  <c r="AI19" i="41"/>
  <c r="AJ19" i="41" s="1"/>
  <c r="AK19" i="41" s="1"/>
  <c r="AA19" i="41"/>
  <c r="AW21" i="41"/>
  <c r="AX21" i="41" s="1"/>
  <c r="AO21" i="41"/>
  <c r="AB11" i="41"/>
  <c r="AC11" i="41"/>
  <c r="CM17" i="41"/>
  <c r="CN17" i="41" s="1"/>
  <c r="CE19" i="41"/>
  <c r="DX11" i="41"/>
  <c r="DT11" i="41" s="1"/>
  <c r="DX17" i="41"/>
  <c r="DX13" i="41"/>
  <c r="DX19" i="41"/>
  <c r="AY21" i="41"/>
  <c r="AB19" i="41"/>
  <c r="EG19" i="41" s="1"/>
  <c r="C37" i="1"/>
  <c r="B37" i="1"/>
  <c r="A37" i="1"/>
  <c r="N36" i="1"/>
  <c r="Q36" i="1" s="1"/>
  <c r="C36" i="1"/>
  <c r="B36" i="1"/>
  <c r="A36" i="1"/>
  <c r="N35" i="1"/>
  <c r="C35" i="1"/>
  <c r="B35" i="1"/>
  <c r="A35" i="1"/>
  <c r="K35" i="1" s="1"/>
  <c r="N34" i="1"/>
  <c r="M34" i="1"/>
  <c r="C34" i="1"/>
  <c r="B34" i="1"/>
  <c r="A34" i="1"/>
  <c r="K34" i="1" s="1"/>
  <c r="N31" i="1"/>
  <c r="C31" i="1"/>
  <c r="B31" i="1"/>
  <c r="A31" i="1"/>
  <c r="C30" i="1"/>
  <c r="B30" i="1"/>
  <c r="A30" i="1"/>
  <c r="DY17" i="41"/>
  <c r="DZ17" i="41" s="1"/>
  <c r="EA17" i="41" s="1"/>
  <c r="DT17" i="41"/>
  <c r="DY11" i="41"/>
  <c r="DZ11" i="41"/>
  <c r="EA11" i="41" s="1"/>
  <c r="DY13" i="41"/>
  <c r="DZ13" i="41"/>
  <c r="EA13" i="41"/>
  <c r="DT13" i="41"/>
  <c r="CF19" i="41"/>
  <c r="N13" i="1"/>
  <c r="E13" i="1"/>
  <c r="M36" i="1"/>
  <c r="M35" i="1"/>
  <c r="M31" i="1"/>
  <c r="K23" i="1"/>
  <c r="D23" i="1"/>
  <c r="A23" i="1"/>
  <c r="C18" i="1"/>
  <c r="Q38" i="1"/>
  <c r="Q39" i="1"/>
  <c r="AB37" i="4"/>
  <c r="AL31" i="40"/>
  <c r="F31" i="39"/>
  <c r="K36" i="1"/>
  <c r="O36" i="1"/>
  <c r="R36" i="1" s="1"/>
  <c r="F31" i="38"/>
  <c r="O35" i="1"/>
  <c r="R35" i="1" s="1"/>
  <c r="F31" i="37"/>
  <c r="O34" i="1"/>
  <c r="R34" i="1" s="1"/>
  <c r="F31" i="35"/>
  <c r="O33" i="1"/>
  <c r="R33" i="1" s="1"/>
  <c r="F31" i="36"/>
  <c r="K32" i="1"/>
  <c r="O32" i="1"/>
  <c r="R32" i="1" s="1"/>
  <c r="N30" i="1"/>
  <c r="B39" i="1"/>
  <c r="F12" i="2"/>
  <c r="H12" i="2"/>
  <c r="F16" i="2"/>
  <c r="H16" i="2"/>
  <c r="F20" i="2"/>
  <c r="H20" i="2"/>
  <c r="F24" i="2"/>
  <c r="H24" i="2"/>
  <c r="D6" i="2"/>
  <c r="G6" i="2" s="1"/>
  <c r="N14" i="2"/>
  <c r="T14" i="2" s="1"/>
  <c r="U14" i="2" s="1"/>
  <c r="V14" i="2" s="1"/>
  <c r="W14" i="2" s="1"/>
  <c r="N15" i="2"/>
  <c r="T15" i="2" s="1"/>
  <c r="P15" i="2" s="1"/>
  <c r="N16" i="2"/>
  <c r="T16" i="2" s="1"/>
  <c r="P16" i="2" s="1"/>
  <c r="N17" i="2"/>
  <c r="T17" i="2" s="1"/>
  <c r="N18" i="2"/>
  <c r="T18" i="2"/>
  <c r="N19" i="2"/>
  <c r="N20" i="2"/>
  <c r="T20" i="2"/>
  <c r="U20" i="2" s="1"/>
  <c r="V20" i="2" s="1"/>
  <c r="W20" i="2" s="1"/>
  <c r="N21" i="2"/>
  <c r="T21" i="2"/>
  <c r="N22" i="2"/>
  <c r="T22" i="2" s="1"/>
  <c r="P22" i="2" s="1"/>
  <c r="F39" i="2"/>
  <c r="F38" i="2"/>
  <c r="H38" i="2"/>
  <c r="F37" i="2"/>
  <c r="H37" i="2" s="1"/>
  <c r="F36" i="2"/>
  <c r="H36" i="2"/>
  <c r="F35" i="2"/>
  <c r="F33" i="2"/>
  <c r="H33" i="2"/>
  <c r="F32" i="2"/>
  <c r="H32" i="2" s="1"/>
  <c r="F31" i="2"/>
  <c r="H31" i="2"/>
  <c r="F28" i="2"/>
  <c r="F27" i="2"/>
  <c r="H27" i="2"/>
  <c r="F25" i="2"/>
  <c r="F23" i="2"/>
  <c r="H23" i="2"/>
  <c r="F21" i="2"/>
  <c r="F19" i="2"/>
  <c r="H19" i="2"/>
  <c r="F17" i="2"/>
  <c r="F15" i="2"/>
  <c r="H15" i="2"/>
  <c r="F13" i="2"/>
  <c r="F11" i="2"/>
  <c r="H11" i="2"/>
  <c r="F9" i="2"/>
  <c r="N39" i="2"/>
  <c r="T39" i="2"/>
  <c r="P39" i="2"/>
  <c r="N38" i="2"/>
  <c r="T38" i="2" s="1"/>
  <c r="P38" i="2" s="1"/>
  <c r="N37" i="2"/>
  <c r="T37" i="2"/>
  <c r="N36" i="2"/>
  <c r="T36" i="2"/>
  <c r="U36" i="2" s="1"/>
  <c r="V36" i="2"/>
  <c r="N35" i="2"/>
  <c r="T35" i="2"/>
  <c r="N34" i="2"/>
  <c r="T34" i="2"/>
  <c r="U34" i="2" s="1"/>
  <c r="V34" i="2" s="1"/>
  <c r="N33" i="2"/>
  <c r="T33" i="2"/>
  <c r="N32" i="2"/>
  <c r="T32" i="2"/>
  <c r="P32" i="2" s="1"/>
  <c r="N31" i="2"/>
  <c r="T31" i="2"/>
  <c r="P31" i="2" s="1"/>
  <c r="N30" i="2"/>
  <c r="N29" i="2"/>
  <c r="T29" i="2" s="1"/>
  <c r="U29" i="2" s="1"/>
  <c r="V29" i="2" s="1"/>
  <c r="N28" i="2"/>
  <c r="T28" i="2" s="1"/>
  <c r="U28" i="2"/>
  <c r="V28" i="2" s="1"/>
  <c r="N27" i="2"/>
  <c r="T27" i="2" s="1"/>
  <c r="N26" i="2"/>
  <c r="T26" i="2"/>
  <c r="P26" i="2" s="1"/>
  <c r="N25" i="2"/>
  <c r="T25" i="2"/>
  <c r="N24" i="2"/>
  <c r="T24" i="2" s="1"/>
  <c r="U24" i="2" s="1"/>
  <c r="V24" i="2" s="1"/>
  <c r="N23" i="2"/>
  <c r="T23" i="2"/>
  <c r="P23" i="2"/>
  <c r="N13" i="2"/>
  <c r="T13" i="2" s="1"/>
  <c r="P13" i="2" s="1"/>
  <c r="N12" i="2"/>
  <c r="N11" i="2"/>
  <c r="T11" i="2" s="1"/>
  <c r="N10" i="2"/>
  <c r="T10" i="2" s="1"/>
  <c r="N9" i="2"/>
  <c r="T9" i="2" s="1"/>
  <c r="N8" i="2"/>
  <c r="T8" i="2" s="1"/>
  <c r="N7" i="2"/>
  <c r="F8" i="2"/>
  <c r="H8" i="2"/>
  <c r="F7" i="2"/>
  <c r="G7" i="2" s="1"/>
  <c r="F6" i="2"/>
  <c r="P6" i="2"/>
  <c r="F29" i="2"/>
  <c r="H29" i="2" s="1"/>
  <c r="F26" i="2"/>
  <c r="G26" i="2" s="1"/>
  <c r="H26" i="2"/>
  <c r="F22" i="2"/>
  <c r="H22" i="2" s="1"/>
  <c r="F18" i="2"/>
  <c r="H18" i="2"/>
  <c r="F14" i="2"/>
  <c r="H14" i="2" s="1"/>
  <c r="F10" i="2"/>
  <c r="H10" i="2"/>
  <c r="F34" i="2"/>
  <c r="F30" i="2"/>
  <c r="G30" i="2" s="1"/>
  <c r="H30" i="2"/>
  <c r="P20" i="2"/>
  <c r="I10" i="2"/>
  <c r="I12" i="2"/>
  <c r="I14" i="2"/>
  <c r="I16" i="2"/>
  <c r="I20" i="2"/>
  <c r="I24" i="2"/>
  <c r="I26" i="2"/>
  <c r="I30" i="2"/>
  <c r="I32" i="2"/>
  <c r="I36" i="2"/>
  <c r="I38" i="2"/>
  <c r="I11" i="2"/>
  <c r="I15" i="2"/>
  <c r="I19" i="2"/>
  <c r="I21" i="2"/>
  <c r="I23" i="2"/>
  <c r="I27" i="2"/>
  <c r="I31" i="2"/>
  <c r="I33" i="2"/>
  <c r="I35" i="2"/>
  <c r="I37" i="2"/>
  <c r="G10" i="2"/>
  <c r="G11" i="2"/>
  <c r="G12" i="2"/>
  <c r="G14" i="2"/>
  <c r="G15" i="2"/>
  <c r="G16" i="2"/>
  <c r="G19" i="2"/>
  <c r="G20" i="2"/>
  <c r="G23" i="2"/>
  <c r="G24" i="2"/>
  <c r="G25" i="2"/>
  <c r="G27" i="2"/>
  <c r="G28" i="2"/>
  <c r="G31" i="2"/>
  <c r="G32" i="2"/>
  <c r="G33" i="2"/>
  <c r="G36" i="2"/>
  <c r="G37" i="2"/>
  <c r="G38" i="2"/>
  <c r="P27" i="2"/>
  <c r="U27" i="2"/>
  <c r="V27" i="2" s="1"/>
  <c r="U35" i="2"/>
  <c r="V35" i="2"/>
  <c r="P35" i="2"/>
  <c r="P34" i="2"/>
  <c r="P9" i="2"/>
  <c r="U9" i="2"/>
  <c r="V9" i="2"/>
  <c r="W9" i="2"/>
  <c r="X9" i="2" s="1"/>
  <c r="U10" i="2"/>
  <c r="V10" i="2" s="1"/>
  <c r="W10" i="2" s="1"/>
  <c r="P10" i="2"/>
  <c r="U22" i="2"/>
  <c r="V22" i="2" s="1"/>
  <c r="W22" i="2" s="1"/>
  <c r="U26" i="2"/>
  <c r="V26" i="2"/>
  <c r="U38" i="2"/>
  <c r="V38" i="2"/>
  <c r="W38" i="2" s="1"/>
  <c r="T19" i="2"/>
  <c r="P19" i="2" s="1"/>
  <c r="G8" i="2"/>
  <c r="I8" i="2"/>
  <c r="I7" i="2"/>
  <c r="H7" i="2"/>
  <c r="U8" i="2"/>
  <c r="V8" i="2" s="1"/>
  <c r="W8" i="2"/>
  <c r="X8" i="2" s="1"/>
  <c r="P8" i="2"/>
  <c r="U11" i="2"/>
  <c r="V11" i="2" s="1"/>
  <c r="W11" i="2" s="1"/>
  <c r="P11" i="2"/>
  <c r="U15" i="2"/>
  <c r="V15" i="2" s="1"/>
  <c r="U16" i="2"/>
  <c r="V16" i="2" s="1"/>
  <c r="T12" i="2"/>
  <c r="U6" i="2"/>
  <c r="V6" i="2" s="1"/>
  <c r="T7" i="2"/>
  <c r="U23" i="2"/>
  <c r="V23" i="2" s="1"/>
  <c r="W23" i="2" s="1"/>
  <c r="P29" i="2"/>
  <c r="U31" i="2"/>
  <c r="V31" i="2"/>
  <c r="U37" i="2"/>
  <c r="V37" i="2"/>
  <c r="W37" i="2" s="1"/>
  <c r="P37" i="2"/>
  <c r="U39" i="2"/>
  <c r="V39" i="2" s="1"/>
  <c r="U13" i="2"/>
  <c r="V13" i="2" s="1"/>
  <c r="U25" i="2"/>
  <c r="V25" i="2" s="1"/>
  <c r="W25" i="2" s="1"/>
  <c r="P25" i="2"/>
  <c r="P28" i="2"/>
  <c r="U33" i="2"/>
  <c r="V33" i="2"/>
  <c r="P33" i="2"/>
  <c r="W35" i="2"/>
  <c r="X35" i="2" s="1"/>
  <c r="P36" i="2"/>
  <c r="H6" i="2"/>
  <c r="I6" i="2"/>
  <c r="I34" i="2"/>
  <c r="G22" i="2"/>
  <c r="I22" i="2"/>
  <c r="G18" i="2"/>
  <c r="I18" i="2"/>
  <c r="U19" i="2"/>
  <c r="V19" i="2" s="1"/>
  <c r="W31" i="2"/>
  <c r="U12" i="2"/>
  <c r="V12" i="2"/>
  <c r="P12" i="2"/>
  <c r="W15" i="2"/>
  <c r="U7" i="2"/>
  <c r="V7" i="2" s="1"/>
  <c r="P7" i="2"/>
  <c r="X22" i="2"/>
  <c r="Y22" i="2" s="1"/>
  <c r="X10" i="2"/>
  <c r="Z22" i="2"/>
  <c r="R22" i="2" s="1"/>
  <c r="Y10" i="2"/>
  <c r="Z10" i="2" s="1"/>
  <c r="R10" i="2" s="1"/>
  <c r="Q10" i="2"/>
  <c r="AA10" i="2"/>
  <c r="S10" i="2"/>
  <c r="AA22" i="2"/>
  <c r="DF11" i="41" l="1"/>
  <c r="DK11" i="41"/>
  <c r="DL11" i="41" s="1"/>
  <c r="DM11" i="41" s="1"/>
  <c r="DN11" i="41" s="1"/>
  <c r="BG11" i="41"/>
  <c r="BH11" i="41" s="1"/>
  <c r="BI11" i="41" s="1"/>
  <c r="BB11" i="41"/>
  <c r="EG11" i="41"/>
  <c r="EG10" i="41" s="1"/>
  <c r="CH11" i="41"/>
  <c r="DH15" i="41"/>
  <c r="DQ15" i="41"/>
  <c r="DI15" i="41" s="1"/>
  <c r="CI15" i="41"/>
  <c r="CJ15" i="41" s="1"/>
  <c r="BP15" i="41"/>
  <c r="BU15" i="41"/>
  <c r="BV15" i="41" s="1"/>
  <c r="AS15" i="41"/>
  <c r="AT15" i="41" s="1"/>
  <c r="AU15" i="41" s="1"/>
  <c r="AV15" i="41" s="1"/>
  <c r="EG24" i="41"/>
  <c r="EG18" i="41"/>
  <c r="EG12" i="41"/>
  <c r="CW13" i="41"/>
  <c r="CX13" i="41" s="1"/>
  <c r="CY13" i="41" s="1"/>
  <c r="CZ13" i="41" s="1"/>
  <c r="CS13" i="41" s="1"/>
  <c r="CR13" i="41"/>
  <c r="DF13" i="41"/>
  <c r="DK13" i="41"/>
  <c r="DL13" i="41" s="1"/>
  <c r="DM13" i="41" s="1"/>
  <c r="CD13" i="41"/>
  <c r="BP9" i="41"/>
  <c r="BU9" i="41"/>
  <c r="BV9" i="41" s="1"/>
  <c r="BG9" i="41"/>
  <c r="BH9" i="41" s="1"/>
  <c r="BI9" i="41" s="1"/>
  <c r="BJ9" i="41" s="1"/>
  <c r="BB9" i="41"/>
  <c r="DK9" i="41"/>
  <c r="DL9" i="41" s="1"/>
  <c r="DF9" i="41"/>
  <c r="CI9" i="41"/>
  <c r="CJ9" i="41" s="1"/>
  <c r="CK9" i="41" s="1"/>
  <c r="CD9" i="41"/>
  <c r="Z9" i="41"/>
  <c r="AE9" i="41"/>
  <c r="AF9" i="41" s="1"/>
  <c r="AG9" i="41" s="1"/>
  <c r="AH9" i="41" s="1"/>
  <c r="Q35" i="1"/>
  <c r="Q34" i="1"/>
  <c r="Q32" i="1"/>
  <c r="Q31" i="1"/>
  <c r="H5" i="4"/>
  <c r="H5" i="40"/>
  <c r="C23" i="4"/>
  <c r="M30" i="1" s="1"/>
  <c r="Q30" i="1" s="1"/>
  <c r="W39" i="2"/>
  <c r="W29" i="2"/>
  <c r="X20" i="2"/>
  <c r="W7" i="2"/>
  <c r="W6" i="2"/>
  <c r="Q35" i="2"/>
  <c r="Y35" i="2"/>
  <c r="Z35" i="2" s="1"/>
  <c r="R35" i="2" s="1"/>
  <c r="W34" i="2"/>
  <c r="X14" i="2"/>
  <c r="X25" i="2"/>
  <c r="X11" i="2"/>
  <c r="Q9" i="2"/>
  <c r="Y9" i="2"/>
  <c r="Z9" i="2" s="1"/>
  <c r="W27" i="2"/>
  <c r="Y8" i="2"/>
  <c r="Z8" i="2" s="1"/>
  <c r="AA8" i="2" s="1"/>
  <c r="Q8" i="2"/>
  <c r="W19" i="2"/>
  <c r="W13" i="2"/>
  <c r="W16" i="2"/>
  <c r="X38" i="2"/>
  <c r="H13" i="2"/>
  <c r="G13" i="2"/>
  <c r="H39" i="2"/>
  <c r="I39" i="2"/>
  <c r="G39" i="2"/>
  <c r="R9" i="2"/>
  <c r="W12" i="2"/>
  <c r="P24" i="2"/>
  <c r="S8" i="2"/>
  <c r="W26" i="2"/>
  <c r="S9" i="2"/>
  <c r="I29" i="2"/>
  <c r="T30" i="2"/>
  <c r="H9" i="2"/>
  <c r="I9" i="2"/>
  <c r="G9" i="2"/>
  <c r="H25" i="2"/>
  <c r="I25" i="2"/>
  <c r="P17" i="2"/>
  <c r="U17" i="2"/>
  <c r="V17" i="2" s="1"/>
  <c r="H28" i="2"/>
  <c r="I28" i="2"/>
  <c r="AA35" i="2"/>
  <c r="AA9" i="2"/>
  <c r="X15" i="2"/>
  <c r="Q22" i="2"/>
  <c r="X37" i="2"/>
  <c r="W33" i="2"/>
  <c r="W24" i="2"/>
  <c r="W28" i="2"/>
  <c r="H21" i="2"/>
  <c r="G21" i="2"/>
  <c r="H35" i="2"/>
  <c r="G35" i="2"/>
  <c r="P21" i="2"/>
  <c r="U21" i="2"/>
  <c r="V21" i="2" s="1"/>
  <c r="S22" i="2"/>
  <c r="R8" i="2"/>
  <c r="X31" i="2"/>
  <c r="X23" i="2"/>
  <c r="U32" i="2"/>
  <c r="V32" i="2" s="1"/>
  <c r="W36" i="2"/>
  <c r="G29" i="2"/>
  <c r="I13" i="2"/>
  <c r="H34" i="2"/>
  <c r="G34" i="2"/>
  <c r="H17" i="2"/>
  <c r="I17" i="2"/>
  <c r="G17" i="2"/>
  <c r="P18" i="2"/>
  <c r="U18" i="2"/>
  <c r="V18" i="2" s="1"/>
  <c r="P14" i="2"/>
  <c r="EB17" i="41"/>
  <c r="EB13" i="41"/>
  <c r="EB11" i="41"/>
  <c r="CZ17" i="41"/>
  <c r="DT19" i="41"/>
  <c r="DY19" i="41"/>
  <c r="DZ19" i="41" s="1"/>
  <c r="CF17" i="41"/>
  <c r="CO17" i="41"/>
  <c r="CG17" i="41" s="1"/>
  <c r="EK19" i="41"/>
  <c r="EK18" i="41" s="1"/>
  <c r="EK17" i="41"/>
  <c r="EK16" i="41" s="1"/>
  <c r="DW21" i="41"/>
  <c r="CW11" i="41"/>
  <c r="CX11" i="41" s="1"/>
  <c r="AP39" i="41"/>
  <c r="AY39" i="41"/>
  <c r="AQ39" i="41" s="1"/>
  <c r="CK15" i="41"/>
  <c r="Z17" i="41"/>
  <c r="AE17" i="41"/>
  <c r="AF17" i="41" s="1"/>
  <c r="DA27" i="41"/>
  <c r="DB27" i="41" s="1"/>
  <c r="CS27" i="41"/>
  <c r="BP33" i="41"/>
  <c r="BU33" i="41"/>
  <c r="BV33" i="41" s="1"/>
  <c r="BU35" i="41"/>
  <c r="BV35" i="41" s="1"/>
  <c r="BP35" i="41"/>
  <c r="X44" i="2"/>
  <c r="BW9" i="41"/>
  <c r="DY9" i="41"/>
  <c r="DZ9" i="41" s="1"/>
  <c r="DT9" i="41"/>
  <c r="EE29" i="41"/>
  <c r="DV29" i="41"/>
  <c r="EN29" i="41" s="1"/>
  <c r="DW29" i="41"/>
  <c r="AC21" i="41"/>
  <c r="AB21" i="41"/>
  <c r="EG21" i="41" s="1"/>
  <c r="EG20" i="41" s="1"/>
  <c r="AB39" i="41"/>
  <c r="EG39" i="41" s="1"/>
  <c r="EG38" i="41" s="1"/>
  <c r="DG17" i="41"/>
  <c r="DO17" i="41"/>
  <c r="DP17" i="41" s="1"/>
  <c r="AY37" i="41"/>
  <c r="AQ37" i="41" s="1"/>
  <c r="AO15" i="41"/>
  <c r="AW15" i="41"/>
  <c r="AX15" i="41" s="1"/>
  <c r="AP15" i="41" s="1"/>
  <c r="EH39" i="41"/>
  <c r="EH38" i="41" s="1"/>
  <c r="CR15" i="41"/>
  <c r="CW15" i="41"/>
  <c r="CX15" i="41" s="1"/>
  <c r="AP35" i="41"/>
  <c r="EH35" i="41" s="1"/>
  <c r="EH34" i="41" s="1"/>
  <c r="AY35" i="41"/>
  <c r="AQ35" i="41" s="1"/>
  <c r="BX23" i="41"/>
  <c r="BI21" i="41"/>
  <c r="DQ35" i="41"/>
  <c r="DH35" i="41"/>
  <c r="DI35" i="41"/>
  <c r="EA41" i="41"/>
  <c r="DM25" i="41"/>
  <c r="DN27" i="41"/>
  <c r="DT25" i="41"/>
  <c r="DY25" i="41"/>
  <c r="DZ25" i="41" s="1"/>
  <c r="AC19" i="41"/>
  <c r="DG15" i="41"/>
  <c r="AK39" i="41"/>
  <c r="AC39" i="41" s="1"/>
  <c r="AQ25" i="41"/>
  <c r="DA13" i="41"/>
  <c r="DB13" i="41" s="1"/>
  <c r="CT13" i="41" s="1"/>
  <c r="EL13" i="41" s="1"/>
  <c r="AC25" i="41"/>
  <c r="CL13" i="41"/>
  <c r="L37" i="1"/>
  <c r="CZ19" i="41"/>
  <c r="BG17" i="41"/>
  <c r="BH17" i="41" s="1"/>
  <c r="EG27" i="41"/>
  <c r="EG26" i="41" s="1"/>
  <c r="DG35" i="41"/>
  <c r="EM35" i="41" s="1"/>
  <c r="EM34" i="41" s="1"/>
  <c r="AH31" i="41"/>
  <c r="CO19" i="41"/>
  <c r="CG19" i="41" s="1"/>
  <c r="AP21" i="41"/>
  <c r="EH21" i="41" s="1"/>
  <c r="EH20" i="41" s="1"/>
  <c r="AQ21" i="41"/>
  <c r="DT15" i="41"/>
  <c r="DY15" i="41"/>
  <c r="DZ15" i="41" s="1"/>
  <c r="DV21" i="41"/>
  <c r="EN21" i="41" s="1"/>
  <c r="BE37" i="41"/>
  <c r="BD37" i="41"/>
  <c r="EI37" i="41" s="1"/>
  <c r="EI36" i="41" s="1"/>
  <c r="AK13" i="41"/>
  <c r="AC13" i="41" s="1"/>
  <c r="DM19" i="41"/>
  <c r="BJ11" i="41"/>
  <c r="AU41" i="41"/>
  <c r="AK27" i="41"/>
  <c r="AC27" i="41" s="1"/>
  <c r="Q41" i="2"/>
  <c r="Y41" i="2"/>
  <c r="Z41" i="2" s="1"/>
  <c r="BW39" i="41"/>
  <c r="EH31" i="41"/>
  <c r="EH30" i="41" s="1"/>
  <c r="Y40" i="2"/>
  <c r="Z40" i="2" s="1"/>
  <c r="Q40" i="2"/>
  <c r="BX37" i="41"/>
  <c r="BW15" i="41"/>
  <c r="EH19" i="41"/>
  <c r="EH18" i="41" s="1"/>
  <c r="AR13" i="41"/>
  <c r="AD15" i="41"/>
  <c r="BF23" i="41"/>
  <c r="BF41" i="41"/>
  <c r="BX31" i="41"/>
  <c r="BD33" i="41"/>
  <c r="EI33" i="41" s="1"/>
  <c r="EI32" i="41" s="1"/>
  <c r="BE33" i="41"/>
  <c r="EH37" i="41"/>
  <c r="EH36" i="41" s="1"/>
  <c r="EH23" i="41"/>
  <c r="EH22" i="41" s="1"/>
  <c r="BQ41" i="41"/>
  <c r="BY41" i="41"/>
  <c r="BZ41" i="41" s="1"/>
  <c r="BW13" i="41"/>
  <c r="BM35" i="41"/>
  <c r="BD35" i="41"/>
  <c r="EI35" i="41" s="1"/>
  <c r="EI34" i="41" s="1"/>
  <c r="BE35" i="41"/>
  <c r="AY31" i="41"/>
  <c r="AQ31" i="41" s="1"/>
  <c r="AH23" i="41"/>
  <c r="BK27" i="41"/>
  <c r="BL27" i="41" s="1"/>
  <c r="BC27" i="41"/>
  <c r="BP11" i="41"/>
  <c r="BU11" i="41"/>
  <c r="BV11" i="41" s="1"/>
  <c r="BF19" i="41"/>
  <c r="BP21" i="41"/>
  <c r="BU21" i="41"/>
  <c r="BV21" i="41" s="1"/>
  <c r="BB39" i="41"/>
  <c r="BG39" i="41"/>
  <c r="BH39" i="41" s="1"/>
  <c r="AS27" i="41"/>
  <c r="AT27" i="41" s="1"/>
  <c r="AN27" i="41"/>
  <c r="Z29" i="41"/>
  <c r="AE29" i="41"/>
  <c r="AF29" i="41" s="1"/>
  <c r="BU29" i="41"/>
  <c r="BV29" i="41" s="1"/>
  <c r="BP29" i="41"/>
  <c r="BG31" i="41"/>
  <c r="BH31" i="41" s="1"/>
  <c r="BB31" i="41"/>
  <c r="DY31" i="41"/>
  <c r="DZ31" i="41" s="1"/>
  <c r="DT31" i="41"/>
  <c r="AR11" i="41"/>
  <c r="BT17" i="41"/>
  <c r="AV33" i="41"/>
  <c r="CS35" i="41"/>
  <c r="DA35" i="41"/>
  <c r="DB35" i="41" s="1"/>
  <c r="I41" i="2"/>
  <c r="H41" i="2"/>
  <c r="G41" i="2"/>
  <c r="CD25" i="41"/>
  <c r="CI25" i="41"/>
  <c r="CJ25" i="41" s="1"/>
  <c r="CL35" i="41"/>
  <c r="BF15" i="41"/>
  <c r="W42" i="2"/>
  <c r="AU27" i="41"/>
  <c r="AN29" i="41"/>
  <c r="AS29" i="41"/>
  <c r="AT29" i="41" s="1"/>
  <c r="AD35" i="41"/>
  <c r="DT33" i="41"/>
  <c r="DY33" i="41"/>
  <c r="DZ33" i="41" s="1"/>
  <c r="CZ33" i="41"/>
  <c r="CR37" i="41"/>
  <c r="CW37" i="41"/>
  <c r="CX37" i="41" s="1"/>
  <c r="DK21" i="41"/>
  <c r="DL21" i="41" s="1"/>
  <c r="DF21" i="41"/>
  <c r="DF29" i="41"/>
  <c r="DK29" i="41"/>
  <c r="DL29" i="41" s="1"/>
  <c r="DM9" i="41"/>
  <c r="AG37" i="41"/>
  <c r="BI25" i="41"/>
  <c r="EN39" i="41"/>
  <c r="CY25" i="41"/>
  <c r="DN31" i="41"/>
  <c r="AG41" i="41"/>
  <c r="BW19" i="41"/>
  <c r="DU35" i="41"/>
  <c r="EC35" i="41"/>
  <c r="ED35" i="41" s="1"/>
  <c r="CH37" i="41"/>
  <c r="CI29" i="41"/>
  <c r="CJ29" i="41" s="1"/>
  <c r="CD29" i="41"/>
  <c r="CD21" i="41"/>
  <c r="CI21" i="41"/>
  <c r="CJ21" i="41" s="1"/>
  <c r="CY37" i="41"/>
  <c r="CW29" i="41"/>
  <c r="CX29" i="41" s="1"/>
  <c r="CR29" i="41"/>
  <c r="CR21" i="41"/>
  <c r="CW21" i="41"/>
  <c r="CX21" i="41" s="1"/>
  <c r="DJ37" i="41"/>
  <c r="DX37" i="41"/>
  <c r="BU25" i="41"/>
  <c r="BV25" i="41" s="1"/>
  <c r="BP25" i="41"/>
  <c r="AD33" i="41"/>
  <c r="W43" i="2"/>
  <c r="CI27" i="41"/>
  <c r="CJ27" i="41" s="1"/>
  <c r="CD27" i="41"/>
  <c r="CR23" i="41"/>
  <c r="CW23" i="41"/>
  <c r="CX23" i="41" s="1"/>
  <c r="CR9" i="41"/>
  <c r="CW9" i="41"/>
  <c r="CX9" i="41" s="1"/>
  <c r="AG29" i="41"/>
  <c r="BF29" i="41"/>
  <c r="CI31" i="41"/>
  <c r="CJ31" i="41" s="1"/>
  <c r="CD31" i="41"/>
  <c r="DF39" i="41"/>
  <c r="DK39" i="41"/>
  <c r="DL39" i="41" s="1"/>
  <c r="EA31" i="41"/>
  <c r="CK31" i="41"/>
  <c r="Z29" i="37"/>
  <c r="Z10" i="37"/>
  <c r="Q23" i="35"/>
  <c r="Z29" i="34"/>
  <c r="DY27" i="41"/>
  <c r="DZ27" i="41" s="1"/>
  <c r="CI39" i="41"/>
  <c r="CJ39" i="41" s="1"/>
  <c r="DX23" i="41"/>
  <c r="CR35" i="41"/>
  <c r="DM23" i="41"/>
  <c r="CR25" i="41"/>
  <c r="CH23" i="41"/>
  <c r="CV39" i="41"/>
  <c r="DK33" i="41"/>
  <c r="DL33" i="41" s="1"/>
  <c r="DF33" i="41"/>
  <c r="CH41" i="41"/>
  <c r="CY41" i="41"/>
  <c r="DJ41" i="41"/>
  <c r="AU9" i="41"/>
  <c r="C23" i="37"/>
  <c r="AJ23" i="35"/>
  <c r="C23" i="36"/>
  <c r="G5" i="38"/>
  <c r="G5" i="35"/>
  <c r="C23" i="40"/>
  <c r="Q23" i="40"/>
  <c r="M37" i="1"/>
  <c r="EM15" i="41" l="1"/>
  <c r="AY15" i="41"/>
  <c r="AQ15" i="41" s="1"/>
  <c r="CI11" i="41"/>
  <c r="CJ11" i="41" s="1"/>
  <c r="CK11" i="41" s="1"/>
  <c r="CL11" i="41" s="1"/>
  <c r="CD11" i="41"/>
  <c r="DO11" i="41"/>
  <c r="DP11" i="41" s="1"/>
  <c r="DG11" i="41"/>
  <c r="EM14" i="41"/>
  <c r="EL12" i="41"/>
  <c r="EL10" i="41"/>
  <c r="DM33" i="41"/>
  <c r="DN23" i="41"/>
  <c r="DM39" i="41"/>
  <c r="DG31" i="41"/>
  <c r="DO31" i="41"/>
  <c r="DP31" i="41" s="1"/>
  <c r="BI31" i="41"/>
  <c r="BM27" i="41"/>
  <c r="BE27" i="41"/>
  <c r="BD27" i="41"/>
  <c r="EI27" i="41" s="1"/>
  <c r="EI26" i="41" s="1"/>
  <c r="BX15" i="41"/>
  <c r="BX39" i="41"/>
  <c r="BK11" i="41"/>
  <c r="BL11" i="41" s="1"/>
  <c r="BC11" i="41"/>
  <c r="CE11" i="41"/>
  <c r="CM11" i="41"/>
  <c r="CN11" i="41" s="1"/>
  <c r="BJ21" i="41"/>
  <c r="CT27" i="41"/>
  <c r="DC27" i="41"/>
  <c r="CU27" i="41" s="1"/>
  <c r="DA17" i="41"/>
  <c r="DB17" i="41" s="1"/>
  <c r="CS17" i="41"/>
  <c r="Y23" i="2"/>
  <c r="Z23" i="2" s="1"/>
  <c r="Q23" i="2"/>
  <c r="X6" i="2"/>
  <c r="CK29" i="41"/>
  <c r="DN9" i="41"/>
  <c r="CS33" i="41"/>
  <c r="DA33" i="41"/>
  <c r="DB33" i="41" s="1"/>
  <c r="AE35" i="41"/>
  <c r="AF35" i="41" s="1"/>
  <c r="Z35" i="41"/>
  <c r="DC35" i="41"/>
  <c r="CU35" i="41"/>
  <c r="CT35" i="41"/>
  <c r="BW21" i="41"/>
  <c r="BW11" i="41"/>
  <c r="BX13" i="41"/>
  <c r="BY31" i="41"/>
  <c r="BZ31" i="41" s="1"/>
  <c r="BQ31" i="41"/>
  <c r="BB23" i="41"/>
  <c r="BG23" i="41"/>
  <c r="BH23" i="41" s="1"/>
  <c r="AN13" i="41"/>
  <c r="AS13" i="41"/>
  <c r="AT13" i="41" s="1"/>
  <c r="AA40" i="2"/>
  <c r="S40" i="2" s="1"/>
  <c r="R40" i="2"/>
  <c r="R41" i="2"/>
  <c r="AA41" i="2"/>
  <c r="S41" i="2"/>
  <c r="AV41" i="41"/>
  <c r="DN25" i="41"/>
  <c r="EA9" i="41"/>
  <c r="BW33" i="41"/>
  <c r="AG17" i="41"/>
  <c r="DC13" i="41"/>
  <c r="CU13" i="41" s="1"/>
  <c r="X36" i="2"/>
  <c r="Q31" i="2"/>
  <c r="Y31" i="2"/>
  <c r="Z31" i="2" s="1"/>
  <c r="W21" i="2"/>
  <c r="X24" i="2"/>
  <c r="X12" i="2"/>
  <c r="X19" i="2"/>
  <c r="X27" i="2"/>
  <c r="Q25" i="2"/>
  <c r="Y25" i="2"/>
  <c r="Z25" i="2" s="1"/>
  <c r="DV35" i="41"/>
  <c r="AV27" i="41"/>
  <c r="BB15" i="41"/>
  <c r="BG15" i="41"/>
  <c r="BH15" i="41" s="1"/>
  <c r="AS11" i="41"/>
  <c r="AT11" i="41" s="1"/>
  <c r="AN11" i="41"/>
  <c r="CS19" i="41"/>
  <c r="DA19" i="41"/>
  <c r="DB19" i="41" s="1"/>
  <c r="BW35" i="41"/>
  <c r="W18" i="2"/>
  <c r="Y37" i="2"/>
  <c r="Z37" i="2" s="1"/>
  <c r="Q37" i="2"/>
  <c r="Y11" i="2"/>
  <c r="Z11" i="2" s="1"/>
  <c r="Q11" i="2"/>
  <c r="AV9" i="41"/>
  <c r="CW39" i="41"/>
  <c r="CX39" i="41" s="1"/>
  <c r="CR39" i="41"/>
  <c r="BB29" i="41"/>
  <c r="BG29" i="41"/>
  <c r="BH29" i="41" s="1"/>
  <c r="Z33" i="41"/>
  <c r="AE33" i="41"/>
  <c r="AF33" i="41" s="1"/>
  <c r="CY21" i="41"/>
  <c r="EN35" i="41"/>
  <c r="CI41" i="41"/>
  <c r="CJ41" i="41" s="1"/>
  <c r="CD41" i="41"/>
  <c r="CD23" i="41"/>
  <c r="CI23" i="41"/>
  <c r="CJ23" i="41" s="1"/>
  <c r="DT23" i="41"/>
  <c r="DY23" i="41"/>
  <c r="DZ23" i="41" s="1"/>
  <c r="AA9" i="41"/>
  <c r="AI9" i="41"/>
  <c r="AJ9" i="41" s="1"/>
  <c r="AH29" i="41"/>
  <c r="CK27" i="41"/>
  <c r="DM21" i="41"/>
  <c r="CK21" i="41"/>
  <c r="CI37" i="41"/>
  <c r="CJ37" i="41" s="1"/>
  <c r="CD37" i="41"/>
  <c r="BX19" i="41"/>
  <c r="BJ25" i="41"/>
  <c r="DM29" i="41"/>
  <c r="EA33" i="41"/>
  <c r="AU29" i="41"/>
  <c r="X42" i="2"/>
  <c r="EL35" i="41"/>
  <c r="EL34" i="41" s="1"/>
  <c r="BW29" i="41"/>
  <c r="AI23" i="41"/>
  <c r="AJ23" i="41" s="1"/>
  <c r="AA23" i="41"/>
  <c r="CA41" i="41"/>
  <c r="BS41" i="41" s="1"/>
  <c r="BR41" i="41"/>
  <c r="DN19" i="41"/>
  <c r="EA15" i="41"/>
  <c r="BI17" i="41"/>
  <c r="CM13" i="41"/>
  <c r="CN13" i="41" s="1"/>
  <c r="CE13" i="41"/>
  <c r="EB41" i="41"/>
  <c r="BQ23" i="41"/>
  <c r="BY23" i="41"/>
  <c r="BZ23" i="41" s="1"/>
  <c r="CY15" i="41"/>
  <c r="EH15" i="41"/>
  <c r="DH17" i="41"/>
  <c r="DQ17" i="41"/>
  <c r="DI17" i="41" s="1"/>
  <c r="BX9" i="41"/>
  <c r="Q44" i="2"/>
  <c r="Y44" i="2"/>
  <c r="Z44" i="2" s="1"/>
  <c r="CY11" i="41"/>
  <c r="DU11" i="41"/>
  <c r="EC11" i="41"/>
  <c r="ED11" i="41" s="1"/>
  <c r="W32" i="2"/>
  <c r="Q15" i="2"/>
  <c r="Y15" i="2"/>
  <c r="Z15" i="2" s="1"/>
  <c r="W17" i="2"/>
  <c r="P30" i="2"/>
  <c r="U30" i="2"/>
  <c r="V30" i="2" s="1"/>
  <c r="X26" i="2"/>
  <c r="X34" i="2"/>
  <c r="Y20" i="2"/>
  <c r="Z20" i="2" s="1"/>
  <c r="Q20" i="2"/>
  <c r="CZ41" i="41"/>
  <c r="EA27" i="41"/>
  <c r="CY29" i="41"/>
  <c r="EE35" i="41"/>
  <c r="DW35" i="41" s="1"/>
  <c r="CK25" i="41"/>
  <c r="AO33" i="41"/>
  <c r="AW33" i="41"/>
  <c r="AX33" i="41" s="1"/>
  <c r="BK9" i="41"/>
  <c r="BL9" i="41" s="1"/>
  <c r="BC9" i="41"/>
  <c r="BB19" i="41"/>
  <c r="BG19" i="41"/>
  <c r="BH19" i="41" s="1"/>
  <c r="X28" i="2"/>
  <c r="X16" i="2"/>
  <c r="X29" i="2"/>
  <c r="CL31" i="41"/>
  <c r="DT37" i="41"/>
  <c r="DY37" i="41"/>
  <c r="DZ37" i="41" s="1"/>
  <c r="CZ37" i="41"/>
  <c r="DF41" i="41"/>
  <c r="DK41" i="41"/>
  <c r="DL41" i="41" s="1"/>
  <c r="CK39" i="41"/>
  <c r="CL9" i="41"/>
  <c r="EB31" i="41"/>
  <c r="CY9" i="41"/>
  <c r="CY23" i="41"/>
  <c r="X43" i="2"/>
  <c r="BW25" i="41"/>
  <c r="DF37" i="41"/>
  <c r="DK37" i="41"/>
  <c r="DL37" i="41" s="1"/>
  <c r="AH41" i="41"/>
  <c r="CZ25" i="41"/>
  <c r="AH37" i="41"/>
  <c r="CM35" i="41"/>
  <c r="CN35" i="41" s="1"/>
  <c r="CE35" i="41"/>
  <c r="BP17" i="41"/>
  <c r="BU17" i="41"/>
  <c r="BV17" i="41" s="1"/>
  <c r="BI39" i="41"/>
  <c r="EJ41" i="41"/>
  <c r="EJ40" i="41" s="1"/>
  <c r="BB41" i="41"/>
  <c r="BG41" i="41"/>
  <c r="BH41" i="41" s="1"/>
  <c r="AE15" i="41"/>
  <c r="AF15" i="41" s="1"/>
  <c r="Z15" i="41"/>
  <c r="BQ37" i="41"/>
  <c r="BY37" i="41"/>
  <c r="BZ37" i="41" s="1"/>
  <c r="AA31" i="41"/>
  <c r="AI31" i="41"/>
  <c r="AJ31" i="41" s="1"/>
  <c r="EA25" i="41"/>
  <c r="DG27" i="41"/>
  <c r="DO27" i="41"/>
  <c r="DP27" i="41" s="1"/>
  <c r="EM17" i="41"/>
  <c r="EM16" i="41" s="1"/>
  <c r="EL27" i="41"/>
  <c r="EL26" i="41" s="1"/>
  <c r="CL15" i="41"/>
  <c r="DN13" i="41"/>
  <c r="EA19" i="41"/>
  <c r="EC13" i="41"/>
  <c r="ED13" i="41" s="1"/>
  <c r="DU13" i="41"/>
  <c r="DU17" i="41"/>
  <c r="EC17" i="41"/>
  <c r="ED17" i="41" s="1"/>
  <c r="X33" i="2"/>
  <c r="Y38" i="2"/>
  <c r="Z38" i="2" s="1"/>
  <c r="Q38" i="2"/>
  <c r="X13" i="2"/>
  <c r="Q14" i="2"/>
  <c r="Y14" i="2"/>
  <c r="Z14" i="2" s="1"/>
  <c r="S35" i="2"/>
  <c r="X7" i="2"/>
  <c r="X39" i="2"/>
  <c r="DH11" i="41" l="1"/>
  <c r="EM11" i="41" s="1"/>
  <c r="DQ11" i="41"/>
  <c r="DI11" i="41" s="1"/>
  <c r="EH14" i="41"/>
  <c r="Y33" i="2"/>
  <c r="Z33" i="2" s="1"/>
  <c r="Q33" i="2"/>
  <c r="BI19" i="41"/>
  <c r="BY9" i="41"/>
  <c r="BZ9" i="41" s="1"/>
  <c r="BQ9" i="41"/>
  <c r="BJ17" i="41"/>
  <c r="BX35" i="41"/>
  <c r="Q12" i="2"/>
  <c r="Y12" i="2"/>
  <c r="Z12" i="2" s="1"/>
  <c r="AH17" i="41"/>
  <c r="DO25" i="41"/>
  <c r="DP25" i="41" s="1"/>
  <c r="DG25" i="41"/>
  <c r="CT33" i="41"/>
  <c r="DC33" i="41"/>
  <c r="CU33" i="41" s="1"/>
  <c r="DN33" i="41"/>
  <c r="DI27" i="41"/>
  <c r="DQ27" i="41"/>
  <c r="DH27" i="41"/>
  <c r="AC31" i="41"/>
  <c r="AK31" i="41"/>
  <c r="AB31" i="41"/>
  <c r="CF35" i="41"/>
  <c r="EK35" i="41" s="1"/>
  <c r="CO35" i="41"/>
  <c r="CG35" i="41" s="1"/>
  <c r="CZ9" i="41"/>
  <c r="CL39" i="41"/>
  <c r="EA37" i="41"/>
  <c r="CM31" i="41"/>
  <c r="CN31" i="41" s="1"/>
  <c r="CE31" i="41"/>
  <c r="Q29" i="2"/>
  <c r="Y29" i="2"/>
  <c r="Z29" i="2" s="1"/>
  <c r="CZ29" i="41"/>
  <c r="W30" i="2"/>
  <c r="R15" i="2"/>
  <c r="S15" i="2"/>
  <c r="AA15" i="2"/>
  <c r="EE11" i="41"/>
  <c r="DW11" i="41" s="1"/>
  <c r="DV11" i="41"/>
  <c r="R44" i="2"/>
  <c r="AA44" i="2"/>
  <c r="S44" i="2" s="1"/>
  <c r="DG19" i="41"/>
  <c r="DO19" i="41"/>
  <c r="DP19" i="41" s="1"/>
  <c r="BX29" i="41"/>
  <c r="CK37" i="41"/>
  <c r="AA29" i="41"/>
  <c r="AI29" i="41"/>
  <c r="AJ29" i="41" s="1"/>
  <c r="EA23" i="41"/>
  <c r="CY39" i="41"/>
  <c r="DC19" i="41"/>
  <c r="CU19" i="41" s="1"/>
  <c r="CT19" i="41"/>
  <c r="BI15" i="41"/>
  <c r="AW27" i="41"/>
  <c r="AX27" i="41" s="1"/>
  <c r="AO27" i="41"/>
  <c r="EB9" i="41"/>
  <c r="BQ13" i="41"/>
  <c r="BY13" i="41"/>
  <c r="BZ13" i="41" s="1"/>
  <c r="EL33" i="41"/>
  <c r="EL32" i="41" s="1"/>
  <c r="DO9" i="41"/>
  <c r="DP9" i="41" s="1"/>
  <c r="DG9" i="41"/>
  <c r="R23" i="2"/>
  <c r="S23" i="2"/>
  <c r="AA23" i="2"/>
  <c r="BK21" i="41"/>
  <c r="BL21" i="41" s="1"/>
  <c r="BC21" i="41"/>
  <c r="BD11" i="41"/>
  <c r="BM11" i="41"/>
  <c r="BE11" i="41" s="1"/>
  <c r="DI31" i="41"/>
  <c r="DH31" i="41"/>
  <c r="DQ31" i="41"/>
  <c r="AA37" i="41"/>
  <c r="AI37" i="41"/>
  <c r="AJ37" i="41" s="1"/>
  <c r="Q43" i="2"/>
  <c r="Y43" i="2"/>
  <c r="Z43" i="2" s="1"/>
  <c r="DU31" i="41"/>
  <c r="EC31" i="41"/>
  <c r="ED31" i="41" s="1"/>
  <c r="CE9" i="41"/>
  <c r="CM9" i="41"/>
  <c r="CN9" i="41" s="1"/>
  <c r="AP33" i="41"/>
  <c r="EH33" i="41" s="1"/>
  <c r="EH32" i="41" s="1"/>
  <c r="AY33" i="41"/>
  <c r="AQ33" i="41" s="1"/>
  <c r="Y26" i="2"/>
  <c r="Z26" i="2" s="1"/>
  <c r="Q26" i="2"/>
  <c r="CZ11" i="41"/>
  <c r="DU41" i="41"/>
  <c r="EC41" i="41"/>
  <c r="ED41" i="41" s="1"/>
  <c r="AV29" i="41"/>
  <c r="BK25" i="41"/>
  <c r="BL25" i="41" s="1"/>
  <c r="BC25" i="41"/>
  <c r="DN21" i="41"/>
  <c r="S37" i="2"/>
  <c r="AA37" i="2"/>
  <c r="R37" i="2"/>
  <c r="AU11" i="41"/>
  <c r="Y27" i="2"/>
  <c r="Z27" i="2" s="1"/>
  <c r="Q27" i="2"/>
  <c r="BI23" i="41"/>
  <c r="EI11" i="41"/>
  <c r="EI10" i="41" s="1"/>
  <c r="DN39" i="41"/>
  <c r="AA14" i="2"/>
  <c r="S14" i="2" s="1"/>
  <c r="R14" i="2"/>
  <c r="CE15" i="41"/>
  <c r="CM15" i="41"/>
  <c r="CN15" i="41" s="1"/>
  <c r="DV13" i="41"/>
  <c r="EN13" i="41" s="1"/>
  <c r="EE13" i="41"/>
  <c r="DW13" i="41" s="1"/>
  <c r="EM27" i="41"/>
  <c r="EM26" i="41" s="1"/>
  <c r="EG31" i="41"/>
  <c r="EG30" i="41" s="1"/>
  <c r="AG15" i="41"/>
  <c r="BW17" i="41"/>
  <c r="AA41" i="41"/>
  <c r="AI41" i="41"/>
  <c r="AJ41" i="41" s="1"/>
  <c r="BX25" i="41"/>
  <c r="AA20" i="2"/>
  <c r="S20" i="2" s="1"/>
  <c r="R20" i="2"/>
  <c r="EN11" i="41"/>
  <c r="CO13" i="41"/>
  <c r="CG13" i="41" s="1"/>
  <c r="CF13" i="41"/>
  <c r="EK13" i="41" s="1"/>
  <c r="EB15" i="41"/>
  <c r="AC23" i="41"/>
  <c r="AK23" i="41"/>
  <c r="AB23" i="41"/>
  <c r="EG23" i="41" s="1"/>
  <c r="EG22" i="41" s="1"/>
  <c r="Q42" i="2"/>
  <c r="Y42" i="2"/>
  <c r="Z42" i="2" s="1"/>
  <c r="EB33" i="41"/>
  <c r="CL27" i="41"/>
  <c r="AK9" i="41"/>
  <c r="AC9" i="41" s="1"/>
  <c r="AB9" i="41"/>
  <c r="CK41" i="41"/>
  <c r="CZ21" i="41"/>
  <c r="BI29" i="41"/>
  <c r="AW9" i="41"/>
  <c r="AX9" i="41" s="1"/>
  <c r="AO9" i="41"/>
  <c r="AA11" i="2"/>
  <c r="S11" i="2" s="1"/>
  <c r="R11" i="2"/>
  <c r="X18" i="2"/>
  <c r="EL19" i="41"/>
  <c r="EL18" i="41" s="1"/>
  <c r="AA25" i="2"/>
  <c r="R25" i="2"/>
  <c r="S25" i="2"/>
  <c r="S31" i="2"/>
  <c r="R31" i="2"/>
  <c r="AA31" i="2"/>
  <c r="Y36" i="2"/>
  <c r="Z36" i="2" s="1"/>
  <c r="Q36" i="2"/>
  <c r="AU13" i="41"/>
  <c r="EJ31" i="41"/>
  <c r="EJ30" i="41" s="1"/>
  <c r="BX21" i="41"/>
  <c r="EL17" i="41"/>
  <c r="EL16" i="41" s="1"/>
  <c r="CG11" i="41"/>
  <c r="CF11" i="41"/>
  <c r="EK11" i="41" s="1"/>
  <c r="CO11" i="41"/>
  <c r="BQ39" i="41"/>
  <c r="BY39" i="41"/>
  <c r="BZ39" i="41" s="1"/>
  <c r="EM31" i="41"/>
  <c r="EM30" i="41" s="1"/>
  <c r="DG23" i="41"/>
  <c r="DO23" i="41"/>
  <c r="DP23" i="41" s="1"/>
  <c r="EN17" i="41"/>
  <c r="EB25" i="41"/>
  <c r="BJ39" i="41"/>
  <c r="DA37" i="41"/>
  <c r="DB37" i="41" s="1"/>
  <c r="CS37" i="41"/>
  <c r="EB27" i="41"/>
  <c r="BS23" i="41"/>
  <c r="CA23" i="41"/>
  <c r="BR23" i="41"/>
  <c r="EJ23" i="41" s="1"/>
  <c r="EJ22" i="41" s="1"/>
  <c r="DN29" i="41"/>
  <c r="AG33" i="41"/>
  <c r="X21" i="2"/>
  <c r="Y39" i="2"/>
  <c r="Z39" i="2" s="1"/>
  <c r="Q39" i="2"/>
  <c r="Y7" i="2"/>
  <c r="Z7" i="2" s="1"/>
  <c r="Q7" i="2"/>
  <c r="Y13" i="2"/>
  <c r="Z13" i="2" s="1"/>
  <c r="Q13" i="2"/>
  <c r="AA38" i="2"/>
  <c r="S38" i="2" s="1"/>
  <c r="R38" i="2"/>
  <c r="DW17" i="41"/>
  <c r="DV17" i="41"/>
  <c r="EE17" i="41"/>
  <c r="EB19" i="41"/>
  <c r="DG13" i="41"/>
  <c r="DO13" i="41"/>
  <c r="DP13" i="41" s="1"/>
  <c r="BS37" i="41"/>
  <c r="BR37" i="41"/>
  <c r="EJ37" i="41" s="1"/>
  <c r="EJ36" i="41" s="1"/>
  <c r="CA37" i="41"/>
  <c r="BI41" i="41"/>
  <c r="DA25" i="41"/>
  <c r="DB25" i="41" s="1"/>
  <c r="CS25" i="41"/>
  <c r="DM37" i="41"/>
  <c r="CZ23" i="41"/>
  <c r="DM41" i="41"/>
  <c r="Y16" i="2"/>
  <c r="Z16" i="2" s="1"/>
  <c r="Q16" i="2"/>
  <c r="Y28" i="2"/>
  <c r="Z28" i="2" s="1"/>
  <c r="Q28" i="2"/>
  <c r="BD9" i="41"/>
  <c r="EI9" i="41" s="1"/>
  <c r="BM9" i="41"/>
  <c r="BE9" i="41" s="1"/>
  <c r="CL25" i="41"/>
  <c r="CS41" i="41"/>
  <c r="DA41" i="41"/>
  <c r="DB41" i="41" s="1"/>
  <c r="Q34" i="2"/>
  <c r="Y34" i="2"/>
  <c r="Z34" i="2" s="1"/>
  <c r="X17" i="2"/>
  <c r="X32" i="2"/>
  <c r="CZ15" i="41"/>
  <c r="BQ19" i="41"/>
  <c r="BY19" i="41"/>
  <c r="BZ19" i="41" s="1"/>
  <c r="CL21" i="41"/>
  <c r="EG9" i="41"/>
  <c r="CK23" i="41"/>
  <c r="Q19" i="2"/>
  <c r="Y19" i="2"/>
  <c r="Z19" i="2" s="1"/>
  <c r="Y24" i="2"/>
  <c r="Z24" i="2" s="1"/>
  <c r="Q24" i="2"/>
  <c r="BX33" i="41"/>
  <c r="AW41" i="41"/>
  <c r="AX41" i="41" s="1"/>
  <c r="AO41" i="41"/>
  <c r="CA31" i="41"/>
  <c r="BS31" i="41" s="1"/>
  <c r="BR31" i="41"/>
  <c r="BX11" i="41"/>
  <c r="AG35" i="41"/>
  <c r="CL29" i="41"/>
  <c r="Y6" i="2"/>
  <c r="Z6" i="2" s="1"/>
  <c r="Q6" i="2"/>
  <c r="DC17" i="41"/>
  <c r="CU17" i="41" s="1"/>
  <c r="CT17" i="41"/>
  <c r="BQ15" i="41"/>
  <c r="BY15" i="41"/>
  <c r="BZ15" i="41" s="1"/>
  <c r="BJ31" i="41"/>
  <c r="EI6" i="41" l="1"/>
  <c r="EK12" i="41"/>
  <c r="EK10" i="41"/>
  <c r="EK34" i="41"/>
  <c r="S24" i="2"/>
  <c r="R24" i="2"/>
  <c r="AA24" i="2"/>
  <c r="CE21" i="41"/>
  <c r="CM21" i="41"/>
  <c r="CN21" i="41" s="1"/>
  <c r="Q32" i="2"/>
  <c r="Y32" i="2"/>
  <c r="Z32" i="2" s="1"/>
  <c r="DU19" i="41"/>
  <c r="EC19" i="41"/>
  <c r="ED19" i="41" s="1"/>
  <c r="AH33" i="41"/>
  <c r="CU37" i="41"/>
  <c r="DC37" i="41"/>
  <c r="CT37" i="41"/>
  <c r="EC25" i="41"/>
  <c r="ED25" i="41" s="1"/>
  <c r="DU25" i="41"/>
  <c r="R36" i="2"/>
  <c r="AA36" i="2"/>
  <c r="S36" i="2" s="1"/>
  <c r="Q18" i="2"/>
  <c r="Y18" i="2"/>
  <c r="Z18" i="2" s="1"/>
  <c r="BJ29" i="41"/>
  <c r="CE27" i="41"/>
  <c r="CM27" i="41"/>
  <c r="CN27" i="41" s="1"/>
  <c r="DW41" i="41"/>
  <c r="DV41" i="41"/>
  <c r="EE41" i="41"/>
  <c r="DV31" i="41"/>
  <c r="DW31" i="41"/>
  <c r="EE31" i="41"/>
  <c r="CA13" i="41"/>
  <c r="BS13" i="41" s="1"/>
  <c r="BR13" i="41"/>
  <c r="AB29" i="41"/>
  <c r="AK29" i="41"/>
  <c r="AC29" i="41"/>
  <c r="DQ25" i="41"/>
  <c r="DI25" i="41" s="1"/>
  <c r="DH25" i="41"/>
  <c r="CE29" i="41"/>
  <c r="CM29" i="41"/>
  <c r="CN29" i="41" s="1"/>
  <c r="AA19" i="2"/>
  <c r="S19" i="2" s="1"/>
  <c r="R19" i="2"/>
  <c r="EG6" i="41"/>
  <c r="BS19" i="41"/>
  <c r="CA19" i="41"/>
  <c r="BR19" i="41"/>
  <c r="S16" i="2"/>
  <c r="R16" i="2"/>
  <c r="AA16" i="2"/>
  <c r="EM23" i="41"/>
  <c r="EM22" i="41" s="1"/>
  <c r="AV13" i="41"/>
  <c r="CL41" i="41"/>
  <c r="BX17" i="41"/>
  <c r="DO39" i="41"/>
  <c r="DP39" i="41" s="1"/>
  <c r="DG39" i="41"/>
  <c r="AW29" i="41"/>
  <c r="AX29" i="41" s="1"/>
  <c r="AO29" i="41"/>
  <c r="EN41" i="41"/>
  <c r="EN31" i="41"/>
  <c r="EG37" i="41"/>
  <c r="EG36" i="41" s="1"/>
  <c r="BD21" i="41"/>
  <c r="EI21" i="41" s="1"/>
  <c r="BM21" i="41"/>
  <c r="BE21" i="41" s="1"/>
  <c r="EJ13" i="41"/>
  <c r="EJ12" i="41" s="1"/>
  <c r="EG29" i="41"/>
  <c r="EM19" i="41"/>
  <c r="EM18" i="41" s="1"/>
  <c r="X30" i="2"/>
  <c r="DA9" i="41"/>
  <c r="DB9" i="41" s="1"/>
  <c r="CS9" i="41"/>
  <c r="CA9" i="41"/>
  <c r="BS9" i="41" s="1"/>
  <c r="BR9" i="41"/>
  <c r="EJ9" i="41" s="1"/>
  <c r="R34" i="2"/>
  <c r="AA34" i="2"/>
  <c r="S34" i="2" s="1"/>
  <c r="DH13" i="41"/>
  <c r="EM13" i="41" s="1"/>
  <c r="DQ13" i="41"/>
  <c r="DI13" i="41" s="1"/>
  <c r="S13" i="2"/>
  <c r="AA13" i="2"/>
  <c r="R13" i="2"/>
  <c r="DO29" i="41"/>
  <c r="DP29" i="41" s="1"/>
  <c r="DG29" i="41"/>
  <c r="DH23" i="41"/>
  <c r="DQ23" i="41"/>
  <c r="DI23" i="41" s="1"/>
  <c r="S42" i="2"/>
  <c r="AA42" i="2"/>
  <c r="R42" i="2"/>
  <c r="BM25" i="41"/>
  <c r="BE25" i="41" s="1"/>
  <c r="BD25" i="41"/>
  <c r="DA11" i="41"/>
  <c r="DB11" i="41" s="1"/>
  <c r="CS11" i="41"/>
  <c r="AC37" i="41"/>
  <c r="AK37" i="41"/>
  <c r="AB37" i="41"/>
  <c r="CZ39" i="41"/>
  <c r="DH19" i="41"/>
  <c r="DQ19" i="41"/>
  <c r="DI19" i="41" s="1"/>
  <c r="CS29" i="41"/>
  <c r="DA29" i="41"/>
  <c r="DB29" i="41" s="1"/>
  <c r="S12" i="2"/>
  <c r="R12" i="2"/>
  <c r="AA12" i="2"/>
  <c r="BY35" i="41"/>
  <c r="BZ35" i="41" s="1"/>
  <c r="BQ35" i="41"/>
  <c r="BK31" i="41"/>
  <c r="BL31" i="41" s="1"/>
  <c r="BC31" i="41"/>
  <c r="AA6" i="2"/>
  <c r="S6" i="2" s="1"/>
  <c r="R6" i="2"/>
  <c r="AH35" i="41"/>
  <c r="BQ11" i="41"/>
  <c r="BY11" i="41"/>
  <c r="BZ11" i="41" s="1"/>
  <c r="BY33" i="41"/>
  <c r="BZ33" i="41" s="1"/>
  <c r="BQ33" i="41"/>
  <c r="EJ19" i="41"/>
  <c r="EJ18" i="41" s="1"/>
  <c r="Q17" i="2"/>
  <c r="Y17" i="2"/>
  <c r="Z17" i="2" s="1"/>
  <c r="CU41" i="41"/>
  <c r="DC41" i="41"/>
  <c r="CT41" i="41"/>
  <c r="CM25" i="41"/>
  <c r="CN25" i="41" s="1"/>
  <c r="CE25" i="41"/>
  <c r="DN41" i="41"/>
  <c r="DA23" i="41"/>
  <c r="DB23" i="41" s="1"/>
  <c r="CS23" i="41"/>
  <c r="DC25" i="41"/>
  <c r="CU25" i="41" s="1"/>
  <c r="CT25" i="41"/>
  <c r="EL25" i="41" s="1"/>
  <c r="EL24" i="41" s="1"/>
  <c r="R7" i="2"/>
  <c r="AA7" i="2"/>
  <c r="S7" i="2" s="1"/>
  <c r="DU27" i="41"/>
  <c r="EC27" i="41"/>
  <c r="ED27" i="41" s="1"/>
  <c r="DA21" i="41"/>
  <c r="DB21" i="41" s="1"/>
  <c r="CS21" i="41"/>
  <c r="BY25" i="41"/>
  <c r="BZ25" i="41" s="1"/>
  <c r="BQ25" i="41"/>
  <c r="CF15" i="41"/>
  <c r="CO15" i="41"/>
  <c r="CG15" i="41" s="1"/>
  <c r="R27" i="2"/>
  <c r="AA27" i="2"/>
  <c r="S27" i="2" s="1"/>
  <c r="DG21" i="41"/>
  <c r="DO21" i="41"/>
  <c r="DP21" i="41" s="1"/>
  <c r="S26" i="2"/>
  <c r="R26" i="2"/>
  <c r="AA26" i="2"/>
  <c r="CF9" i="41"/>
  <c r="CO9" i="41"/>
  <c r="CG9" i="41" s="1"/>
  <c r="R43" i="2"/>
  <c r="AA43" i="2"/>
  <c r="S43" i="2" s="1"/>
  <c r="DH9" i="41"/>
  <c r="EM9" i="41" s="1"/>
  <c r="EM42" i="41" s="1"/>
  <c r="DQ9" i="41"/>
  <c r="DI9" i="41" s="1"/>
  <c r="AY27" i="41"/>
  <c r="AQ27" i="41"/>
  <c r="AP27" i="41"/>
  <c r="EH27" i="41" s="1"/>
  <c r="EH26" i="41" s="1"/>
  <c r="EB23" i="41"/>
  <c r="CL37" i="41"/>
  <c r="BY29" i="41"/>
  <c r="BZ29" i="41" s="1"/>
  <c r="BQ29" i="41"/>
  <c r="CO31" i="41"/>
  <c r="CG31" i="41"/>
  <c r="CF31" i="41"/>
  <c r="EK31" i="41" s="1"/>
  <c r="EK30" i="41" s="1"/>
  <c r="BJ19" i="41"/>
  <c r="S39" i="2"/>
  <c r="AA39" i="2"/>
  <c r="R39" i="2"/>
  <c r="CA15" i="41"/>
  <c r="BS15" i="41" s="1"/>
  <c r="BR15" i="41"/>
  <c r="EJ15" i="41" s="1"/>
  <c r="AY41" i="41"/>
  <c r="AQ41" i="41" s="1"/>
  <c r="AP41" i="41"/>
  <c r="EH41" i="41" s="1"/>
  <c r="EH40" i="41" s="1"/>
  <c r="CL23" i="41"/>
  <c r="CS15" i="41"/>
  <c r="DA15" i="41"/>
  <c r="DB15" i="41" s="1"/>
  <c r="EL41" i="41"/>
  <c r="EL40" i="41" s="1"/>
  <c r="S28" i="2"/>
  <c r="AA28" i="2"/>
  <c r="R28" i="2"/>
  <c r="DN37" i="41"/>
  <c r="BJ41" i="41"/>
  <c r="Y21" i="2"/>
  <c r="Z21" i="2" s="1"/>
  <c r="Q21" i="2"/>
  <c r="EL37" i="41"/>
  <c r="EL36" i="41" s="1"/>
  <c r="BK39" i="41"/>
  <c r="BL39" i="41" s="1"/>
  <c r="BC39" i="41"/>
  <c r="CA39" i="41"/>
  <c r="BS39" i="41" s="1"/>
  <c r="BR39" i="41"/>
  <c r="EJ39" i="41" s="1"/>
  <c r="BY21" i="41"/>
  <c r="BZ21" i="41" s="1"/>
  <c r="BQ21" i="41"/>
  <c r="AP9" i="41"/>
  <c r="EH9" i="41" s="1"/>
  <c r="AY9" i="41"/>
  <c r="AQ9" i="41" s="1"/>
  <c r="DU33" i="41"/>
  <c r="EC33" i="41"/>
  <c r="ED33" i="41" s="1"/>
  <c r="EC15" i="41"/>
  <c r="ED15" i="41" s="1"/>
  <c r="DU15" i="41"/>
  <c r="AB41" i="41"/>
  <c r="EG41" i="41" s="1"/>
  <c r="EG40" i="41" s="1"/>
  <c r="AK41" i="41"/>
  <c r="AC41" i="41" s="1"/>
  <c r="AH15" i="41"/>
  <c r="EK15" i="41"/>
  <c r="BJ23" i="41"/>
  <c r="AV11" i="41"/>
  <c r="EI25" i="41"/>
  <c r="EI24" i="41" s="1"/>
  <c r="EK9" i="41"/>
  <c r="DU9" i="41"/>
  <c r="EC9" i="41"/>
  <c r="ED9" i="41" s="1"/>
  <c r="BJ15" i="41"/>
  <c r="AA29" i="2"/>
  <c r="S29" i="2" s="1"/>
  <c r="R29" i="2"/>
  <c r="EB37" i="41"/>
  <c r="CE39" i="41"/>
  <c r="CM39" i="41"/>
  <c r="CN39" i="41" s="1"/>
  <c r="DG33" i="41"/>
  <c r="DO33" i="41"/>
  <c r="DP33" i="41" s="1"/>
  <c r="EM25" i="41"/>
  <c r="EM24" i="41" s="1"/>
  <c r="AI17" i="41"/>
  <c r="AJ17" i="41" s="1"/>
  <c r="AA17" i="41"/>
  <c r="BK17" i="41"/>
  <c r="BL17" i="41" s="1"/>
  <c r="BC17" i="41"/>
  <c r="AA33" i="2"/>
  <c r="S33" i="2" s="1"/>
  <c r="R33" i="2"/>
  <c r="EK14" i="41" l="1"/>
  <c r="EK42" i="41"/>
  <c r="EJ14" i="41"/>
  <c r="EH6" i="41"/>
  <c r="EI20" i="41"/>
  <c r="EJ38" i="41"/>
  <c r="BK15" i="41"/>
  <c r="BL15" i="41" s="1"/>
  <c r="BC15" i="41"/>
  <c r="BM39" i="41"/>
  <c r="BE39" i="41" s="1"/>
  <c r="BD39" i="41"/>
  <c r="BS29" i="41"/>
  <c r="BR29" i="41"/>
  <c r="CA29" i="41"/>
  <c r="EL21" i="41"/>
  <c r="BY17" i="41"/>
  <c r="BZ17" i="41" s="1"/>
  <c r="BQ17" i="41"/>
  <c r="EJ6" i="41"/>
  <c r="DW19" i="41"/>
  <c r="EE19" i="41"/>
  <c r="DV19" i="41"/>
  <c r="DO37" i="41"/>
  <c r="DP37" i="41" s="1"/>
  <c r="DG37" i="41"/>
  <c r="CT21" i="41"/>
  <c r="DC21" i="41"/>
  <c r="CU21" i="41" s="1"/>
  <c r="CG25" i="41"/>
  <c r="CO25" i="41"/>
  <c r="CF25" i="41"/>
  <c r="S17" i="2"/>
  <c r="R17" i="2"/>
  <c r="AA17" i="2"/>
  <c r="BR33" i="41"/>
  <c r="CA33" i="41"/>
  <c r="BS33" i="41" s="1"/>
  <c r="DI29" i="41"/>
  <c r="DH29" i="41"/>
  <c r="EM29" i="41" s="1"/>
  <c r="DQ29" i="41"/>
  <c r="EG28" i="41"/>
  <c r="AW13" i="41"/>
  <c r="AX13" i="41" s="1"/>
  <c r="AO13" i="41"/>
  <c r="EM12" i="41"/>
  <c r="EM10" i="41"/>
  <c r="DV25" i="41"/>
  <c r="EE25" i="41"/>
  <c r="DW25" i="41" s="1"/>
  <c r="EN19" i="41"/>
  <c r="EK6" i="41"/>
  <c r="AW11" i="41"/>
  <c r="AX11" i="41" s="1"/>
  <c r="AO11" i="41"/>
  <c r="DW15" i="41"/>
  <c r="DV15" i="41"/>
  <c r="EE15" i="41"/>
  <c r="CM23" i="41"/>
  <c r="CN23" i="41" s="1"/>
  <c r="CE23" i="41"/>
  <c r="EK25" i="41"/>
  <c r="EK24" i="41" s="1"/>
  <c r="BD31" i="41"/>
  <c r="BM31" i="41"/>
  <c r="BE31" i="41" s="1"/>
  <c r="DA39" i="41"/>
  <c r="DB39" i="41" s="1"/>
  <c r="CS39" i="41"/>
  <c r="EM6" i="41"/>
  <c r="AP29" i="41"/>
  <c r="AY29" i="41"/>
  <c r="AQ29" i="41" s="1"/>
  <c r="CE41" i="41"/>
  <c r="CM41" i="41"/>
  <c r="CN41" i="41" s="1"/>
  <c r="EN25" i="41"/>
  <c r="CG21" i="41"/>
  <c r="CF21" i="41"/>
  <c r="EK21" i="41" s="1"/>
  <c r="CO21" i="41"/>
  <c r="BD17" i="41"/>
  <c r="EI17" i="41" s="1"/>
  <c r="BM17" i="41"/>
  <c r="BE17" i="41" s="1"/>
  <c r="DH33" i="41"/>
  <c r="DQ33" i="41"/>
  <c r="DI33" i="41" s="1"/>
  <c r="DW33" i="41"/>
  <c r="EE33" i="41"/>
  <c r="DV33" i="41"/>
  <c r="EM33" i="41"/>
  <c r="EM32" i="41" s="1"/>
  <c r="DV9" i="41"/>
  <c r="EE9" i="41"/>
  <c r="DW9" i="41" s="1"/>
  <c r="EN33" i="41"/>
  <c r="BC41" i="41"/>
  <c r="BK41" i="41"/>
  <c r="BL41" i="41" s="1"/>
  <c r="CT15" i="41"/>
  <c r="DC15" i="41"/>
  <c r="CU15" i="41" s="1"/>
  <c r="DU23" i="41"/>
  <c r="EC23" i="41"/>
  <c r="ED23" i="41" s="1"/>
  <c r="DQ21" i="41"/>
  <c r="DI21" i="41" s="1"/>
  <c r="DH21" i="41"/>
  <c r="EM21" i="41" s="1"/>
  <c r="CA35" i="41"/>
  <c r="BS35" i="41" s="1"/>
  <c r="BR35" i="41"/>
  <c r="EJ35" i="41" s="1"/>
  <c r="CU29" i="41"/>
  <c r="DC29" i="41"/>
  <c r="CT29" i="41"/>
  <c r="DC11" i="41"/>
  <c r="CU11" i="41" s="1"/>
  <c r="CT11" i="41"/>
  <c r="EL11" i="41" s="1"/>
  <c r="Y30" i="2"/>
  <c r="Z30" i="2" s="1"/>
  <c r="Q30" i="2"/>
  <c r="DH39" i="41"/>
  <c r="EM39" i="41" s="1"/>
  <c r="DQ39" i="41"/>
  <c r="DI39" i="41" s="1"/>
  <c r="CG29" i="41"/>
  <c r="CO29" i="41"/>
  <c r="CF29" i="41"/>
  <c r="CG27" i="41"/>
  <c r="CF27" i="41"/>
  <c r="CO27" i="41"/>
  <c r="BC29" i="41"/>
  <c r="BK29" i="41"/>
  <c r="BL29" i="41" s="1"/>
  <c r="S32" i="2"/>
  <c r="R32" i="2"/>
  <c r="AA32" i="2"/>
  <c r="DC23" i="41"/>
  <c r="CU23" i="41" s="1"/>
  <c r="CT23" i="41"/>
  <c r="EL23" i="41" s="1"/>
  <c r="EL22" i="41" s="1"/>
  <c r="EJ33" i="41"/>
  <c r="EJ32" i="41" s="1"/>
  <c r="AB17" i="41"/>
  <c r="EG17" i="41" s="1"/>
  <c r="AK17" i="41"/>
  <c r="AC17" i="41" s="1"/>
  <c r="CO39" i="41"/>
  <c r="CG39" i="41" s="1"/>
  <c r="CF39" i="41"/>
  <c r="EK39" i="41" s="1"/>
  <c r="DU37" i="41"/>
  <c r="EC37" i="41"/>
  <c r="ED37" i="41" s="1"/>
  <c r="EN9" i="41"/>
  <c r="BC23" i="41"/>
  <c r="BK23" i="41"/>
  <c r="BL23" i="41" s="1"/>
  <c r="AA15" i="41"/>
  <c r="AI15" i="41"/>
  <c r="AJ15" i="41" s="1"/>
  <c r="EN15" i="41"/>
  <c r="EN42" i="41" s="1"/>
  <c r="BS21" i="41"/>
  <c r="BR21" i="41"/>
  <c r="EJ21" i="41" s="1"/>
  <c r="CA21" i="41"/>
  <c r="EI39" i="41"/>
  <c r="S21" i="2"/>
  <c r="R21" i="2"/>
  <c r="AA21" i="2"/>
  <c r="EL15" i="41"/>
  <c r="BK19" i="41"/>
  <c r="BL19" i="41" s="1"/>
  <c r="BC19" i="41"/>
  <c r="EJ29" i="41"/>
  <c r="CE37" i="41"/>
  <c r="CM37" i="41"/>
  <c r="CN37" i="41" s="1"/>
  <c r="BR25" i="41"/>
  <c r="EJ25" i="41" s="1"/>
  <c r="EJ24" i="41" s="1"/>
  <c r="CA25" i="41"/>
  <c r="BS25" i="41" s="1"/>
  <c r="EE27" i="41"/>
  <c r="DW27" i="41" s="1"/>
  <c r="DV27" i="41"/>
  <c r="EN27" i="41" s="1"/>
  <c r="DG41" i="41"/>
  <c r="DO41" i="41"/>
  <c r="DP41" i="41" s="1"/>
  <c r="BR11" i="41"/>
  <c r="EJ11" i="41" s="1"/>
  <c r="EJ42" i="41" s="1"/>
  <c r="CA11" i="41"/>
  <c r="BS11" i="41" s="1"/>
  <c r="AA35" i="41"/>
  <c r="AI35" i="41"/>
  <c r="AJ35" i="41" s="1"/>
  <c r="EI31" i="41"/>
  <c r="EI30" i="41" s="1"/>
  <c r="EL29" i="41"/>
  <c r="DC9" i="41"/>
  <c r="CU9" i="41" s="1"/>
  <c r="CT9" i="41"/>
  <c r="EL9" i="41" s="1"/>
  <c r="EH29" i="41"/>
  <c r="EK29" i="41"/>
  <c r="EK27" i="41"/>
  <c r="EK26" i="41" s="1"/>
  <c r="S18" i="2"/>
  <c r="AA18" i="2"/>
  <c r="R18" i="2"/>
  <c r="AA33" i="41"/>
  <c r="AI33" i="41"/>
  <c r="AJ33" i="41" s="1"/>
  <c r="EL14" i="41" l="1"/>
  <c r="EL42" i="41"/>
  <c r="EJ34" i="41"/>
  <c r="EI16" i="41"/>
  <c r="EM28" i="41"/>
  <c r="EL6" i="41"/>
  <c r="EK38" i="41"/>
  <c r="EJ20" i="41"/>
  <c r="ES21" i="41"/>
  <c r="FB21" i="41" s="1"/>
  <c r="EQ21" i="41"/>
  <c r="EZ21" i="41" s="1"/>
  <c r="EP21" i="41"/>
  <c r="EY21" i="41" s="1"/>
  <c r="ER21" i="41"/>
  <c r="FA21" i="41" s="1"/>
  <c r="EW21" i="41"/>
  <c r="FF21" i="41" s="1"/>
  <c r="EM20" i="41"/>
  <c r="EV21" i="41"/>
  <c r="FE21" i="41" s="1"/>
  <c r="EJ10" i="41"/>
  <c r="EU27" i="41"/>
  <c r="FD27" i="41" s="1"/>
  <c r="ES27" i="41"/>
  <c r="FB27" i="41" s="1"/>
  <c r="EW27" i="41"/>
  <c r="FF27" i="41" s="1"/>
  <c r="EP27" i="41"/>
  <c r="EY27" i="41" s="1"/>
  <c r="ER27" i="41"/>
  <c r="FA27" i="41" s="1"/>
  <c r="ET27" i="41"/>
  <c r="FC27" i="41" s="1"/>
  <c r="EQ27" i="41"/>
  <c r="EZ27" i="41" s="1"/>
  <c r="EV27" i="41"/>
  <c r="FE27" i="41" s="1"/>
  <c r="EG16" i="41"/>
  <c r="EM38" i="41"/>
  <c r="EK20" i="41"/>
  <c r="ET21" i="41"/>
  <c r="FC21" i="41" s="1"/>
  <c r="EI38" i="41"/>
  <c r="R30" i="2"/>
  <c r="AA30" i="2"/>
  <c r="S30" i="2" s="1"/>
  <c r="EP31" i="41"/>
  <c r="EY31" i="41" s="1"/>
  <c r="EM37" i="41"/>
  <c r="EM36" i="41" s="1"/>
  <c r="DQ41" i="41"/>
  <c r="DI41" i="41" s="1"/>
  <c r="DH41" i="41"/>
  <c r="EJ28" i="41"/>
  <c r="AB15" i="41"/>
  <c r="AK15" i="41"/>
  <c r="AC15" i="41" s="1"/>
  <c r="EP9" i="41"/>
  <c r="EW9" i="41"/>
  <c r="EU9" i="41"/>
  <c r="ET9" i="41"/>
  <c r="ER9" i="41"/>
  <c r="EQ9" i="41"/>
  <c r="ES9" i="41"/>
  <c r="EV9" i="41"/>
  <c r="EQ25" i="41"/>
  <c r="EZ25" i="41" s="1"/>
  <c r="EV25" i="41"/>
  <c r="FE25" i="41" s="1"/>
  <c r="EU25" i="41"/>
  <c r="FD25" i="41" s="1"/>
  <c r="EW25" i="41"/>
  <c r="FF25" i="41" s="1"/>
  <c r="ES25" i="41"/>
  <c r="FB25" i="41" s="1"/>
  <c r="EP25" i="41"/>
  <c r="EY25" i="41" s="1"/>
  <c r="ER25" i="41"/>
  <c r="FA25" i="41" s="1"/>
  <c r="ET25" i="41"/>
  <c r="FC25" i="41" s="1"/>
  <c r="EL39" i="41"/>
  <c r="ET39" i="41" s="1"/>
  <c r="FC39" i="41" s="1"/>
  <c r="CG23" i="41"/>
  <c r="CO23" i="41"/>
  <c r="CF23" i="41"/>
  <c r="EK23" i="41" s="1"/>
  <c r="EK22" i="41" s="1"/>
  <c r="EU31" i="41"/>
  <c r="FD31" i="41" s="1"/>
  <c r="EV31" i="41"/>
  <c r="FE31" i="41" s="1"/>
  <c r="DI37" i="41"/>
  <c r="DQ37" i="41"/>
  <c r="DH37" i="41"/>
  <c r="EL20" i="41"/>
  <c r="EU21" i="41"/>
  <c r="FD21" i="41" s="1"/>
  <c r="BD15" i="41"/>
  <c r="BM15" i="41"/>
  <c r="BE15" i="41" s="1"/>
  <c r="AC33" i="41"/>
  <c r="AB33" i="41"/>
  <c r="AK33" i="41"/>
  <c r="EG33" i="41"/>
  <c r="EG32" i="41" s="1"/>
  <c r="AC35" i="41"/>
  <c r="AK35" i="41"/>
  <c r="AB35" i="41"/>
  <c r="BM29" i="41"/>
  <c r="BE29" i="41" s="1"/>
  <c r="BD29" i="41"/>
  <c r="EI29" i="41" s="1"/>
  <c r="BM41" i="41"/>
  <c r="BE41" i="41" s="1"/>
  <c r="BD41" i="41"/>
  <c r="EI41" i="41" s="1"/>
  <c r="ES31" i="41"/>
  <c r="FB31" i="41" s="1"/>
  <c r="CA17" i="41"/>
  <c r="BS17" i="41" s="1"/>
  <c r="BR17" i="41"/>
  <c r="EJ17" i="41" s="1"/>
  <c r="EI15" i="41"/>
  <c r="EP15" i="41" s="1"/>
  <c r="EY15" i="41" s="1"/>
  <c r="EK28" i="41"/>
  <c r="EG35" i="41"/>
  <c r="ES35" i="41" s="1"/>
  <c r="FB35" i="41" s="1"/>
  <c r="EH28" i="41"/>
  <c r="EL28" i="41"/>
  <c r="EM41" i="41"/>
  <c r="EG15" i="41"/>
  <c r="DW37" i="41"/>
  <c r="EE37" i="41"/>
  <c r="DV37" i="41"/>
  <c r="CG41" i="41"/>
  <c r="CF41" i="41"/>
  <c r="EK41" i="41" s="1"/>
  <c r="CO41" i="41"/>
  <c r="CT39" i="41"/>
  <c r="DC39" i="41"/>
  <c r="CU39" i="41" s="1"/>
  <c r="AP11" i="41"/>
  <c r="EH11" i="41" s="1"/>
  <c r="AY11" i="41"/>
  <c r="AQ11" i="41" s="1"/>
  <c r="AP13" i="41"/>
  <c r="EH13" i="41" s="1"/>
  <c r="AY13" i="41"/>
  <c r="AQ13" i="41" s="1"/>
  <c r="ET31" i="41"/>
  <c r="FC31" i="41" s="1"/>
  <c r="ER31" i="41"/>
  <c r="FA31" i="41" s="1"/>
  <c r="CG37" i="41"/>
  <c r="CO37" i="41"/>
  <c r="CF37" i="41"/>
  <c r="EK37" i="41" s="1"/>
  <c r="EK36" i="41" s="1"/>
  <c r="BE19" i="41"/>
  <c r="BD19" i="41"/>
  <c r="EI19" i="41" s="1"/>
  <c r="BM19" i="41"/>
  <c r="BE23" i="41"/>
  <c r="BD23" i="41"/>
  <c r="EI23" i="41" s="1"/>
  <c r="EI22" i="41" s="1"/>
  <c r="BM23" i="41"/>
  <c r="EN37" i="41"/>
  <c r="DW23" i="41"/>
  <c r="DV23" i="41"/>
  <c r="EN23" i="41" s="1"/>
  <c r="EE23" i="41"/>
  <c r="EU33" i="41"/>
  <c r="FD33" i="41" s="1"/>
  <c r="ER33" i="41"/>
  <c r="FA33" i="41" s="1"/>
  <c r="EQ33" i="41"/>
  <c r="EZ33" i="41" s="1"/>
  <c r="EV33" i="41"/>
  <c r="FE33" i="41" s="1"/>
  <c r="EW33" i="41"/>
  <c r="FF33" i="41" s="1"/>
  <c r="EQ31" i="41"/>
  <c r="EZ31" i="41" s="1"/>
  <c r="EW31" i="41"/>
  <c r="FF31" i="41" s="1"/>
  <c r="ES11" i="41" l="1"/>
  <c r="FB11" i="41" s="1"/>
  <c r="EH42" i="41"/>
  <c r="EI14" i="41"/>
  <c r="EI42" i="41"/>
  <c r="ET15" i="41"/>
  <c r="FC15" i="41" s="1"/>
  <c r="EG14" i="41"/>
  <c r="EG42" i="41"/>
  <c r="EH12" i="41"/>
  <c r="EU13" i="41"/>
  <c r="FD13" i="41" s="1"/>
  <c r="EP13" i="41"/>
  <c r="EY13" i="41" s="1"/>
  <c r="ET13" i="41"/>
  <c r="FC13" i="41" s="1"/>
  <c r="EQ13" i="41"/>
  <c r="EZ13" i="41" s="1"/>
  <c r="EW13" i="41"/>
  <c r="FF13" i="41" s="1"/>
  <c r="ER13" i="41"/>
  <c r="FA13" i="41" s="1"/>
  <c r="EV13" i="41"/>
  <c r="FE13" i="41" s="1"/>
  <c r="ES13" i="41"/>
  <c r="FB13" i="41" s="1"/>
  <c r="EI40" i="41"/>
  <c r="EP41" i="41"/>
  <c r="EY41" i="41" s="1"/>
  <c r="ER41" i="41"/>
  <c r="FA41" i="41" s="1"/>
  <c r="EU41" i="41"/>
  <c r="FD41" i="41" s="1"/>
  <c r="EQ41" i="41"/>
  <c r="EZ41" i="41" s="1"/>
  <c r="EW41" i="41"/>
  <c r="FF41" i="41" s="1"/>
  <c r="ES41" i="41"/>
  <c r="FB41" i="41" s="1"/>
  <c r="EI18" i="41"/>
  <c r="ES19" i="41"/>
  <c r="FB19" i="41" s="1"/>
  <c r="EP19" i="41"/>
  <c r="EY19" i="41" s="1"/>
  <c r="ET19" i="41"/>
  <c r="FC19" i="41" s="1"/>
  <c r="EV19" i="41"/>
  <c r="FE19" i="41" s="1"/>
  <c r="ER19" i="41"/>
  <c r="FA19" i="41" s="1"/>
  <c r="EQ19" i="41"/>
  <c r="EZ19" i="41" s="1"/>
  <c r="EU19" i="41"/>
  <c r="FD19" i="41" s="1"/>
  <c r="EW19" i="41"/>
  <c r="FF19" i="41" s="1"/>
  <c r="EU23" i="41"/>
  <c r="FD23" i="41" s="1"/>
  <c r="EV23" i="41"/>
  <c r="FE23" i="41" s="1"/>
  <c r="EP23" i="41"/>
  <c r="EY23" i="41" s="1"/>
  <c r="EQ23" i="41"/>
  <c r="EZ23" i="41" s="1"/>
  <c r="EW23" i="41"/>
  <c r="FF23" i="41" s="1"/>
  <c r="ES23" i="41"/>
  <c r="FB23" i="41" s="1"/>
  <c r="ER23" i="41"/>
  <c r="FA23" i="41" s="1"/>
  <c r="ET23" i="41"/>
  <c r="FC23" i="41" s="1"/>
  <c r="EK40" i="41"/>
  <c r="ET41" i="41"/>
  <c r="FC41" i="41" s="1"/>
  <c r="EJ16" i="41"/>
  <c r="ES17" i="41"/>
  <c r="FB17" i="41" s="1"/>
  <c r="ER17" i="41"/>
  <c r="FA17" i="41" s="1"/>
  <c r="EW17" i="41"/>
  <c r="FF17" i="41" s="1"/>
  <c r="EP17" i="41"/>
  <c r="EY17" i="41" s="1"/>
  <c r="EV17" i="41"/>
  <c r="FE17" i="41" s="1"/>
  <c r="EQ17" i="41"/>
  <c r="EZ17" i="41" s="1"/>
  <c r="ET17" i="41"/>
  <c r="FC17" i="41" s="1"/>
  <c r="EU17" i="41"/>
  <c r="FD17" i="41" s="1"/>
  <c r="EI28" i="41"/>
  <c r="ER29" i="41"/>
  <c r="FA29" i="41" s="1"/>
  <c r="EW29" i="41"/>
  <c r="FF29" i="41" s="1"/>
  <c r="EP29" i="41"/>
  <c r="EY29" i="41" s="1"/>
  <c r="ES29" i="41"/>
  <c r="FB29" i="41" s="1"/>
  <c r="EQ29" i="41"/>
  <c r="EZ29" i="41" s="1"/>
  <c r="ET29" i="41"/>
  <c r="FC29" i="41" s="1"/>
  <c r="EU29" i="41"/>
  <c r="FD29" i="41" s="1"/>
  <c r="EV29" i="41"/>
  <c r="FE29" i="41" s="1"/>
  <c r="EU15" i="41"/>
  <c r="FD15" i="41" s="1"/>
  <c r="ES15" i="41"/>
  <c r="FB15" i="41" s="1"/>
  <c r="FB9" i="41"/>
  <c r="FD9" i="41"/>
  <c r="EQ39" i="41"/>
  <c r="EZ39" i="41" s="1"/>
  <c r="EH10" i="41"/>
  <c r="ET11" i="41"/>
  <c r="FC11" i="41" s="1"/>
  <c r="EP11" i="41"/>
  <c r="EY11" i="41" s="1"/>
  <c r="EQ11" i="41"/>
  <c r="EZ11" i="41" s="1"/>
  <c r="EW11" i="41"/>
  <c r="FF11" i="41" s="1"/>
  <c r="EV11" i="41"/>
  <c r="FE11" i="41" s="1"/>
  <c r="ER11" i="41"/>
  <c r="FA11" i="41" s="1"/>
  <c r="EL38" i="41"/>
  <c r="EU39" i="41"/>
  <c r="FD39" i="41" s="1"/>
  <c r="FC9" i="41"/>
  <c r="EV39" i="41"/>
  <c r="FE39" i="41" s="1"/>
  <c r="ES39" i="41"/>
  <c r="FB39" i="41" s="1"/>
  <c r="EP33" i="41"/>
  <c r="EY33" i="41" s="1"/>
  <c r="ET33" i="41"/>
  <c r="FC33" i="41" s="1"/>
  <c r="ET37" i="41"/>
  <c r="FC37" i="41" s="1"/>
  <c r="ES37" i="41"/>
  <c r="FB37" i="41" s="1"/>
  <c r="EW37" i="41"/>
  <c r="FF37" i="41" s="1"/>
  <c r="EU37" i="41"/>
  <c r="FD37" i="41" s="1"/>
  <c r="ER37" i="41"/>
  <c r="FA37" i="41" s="1"/>
  <c r="EP37" i="41"/>
  <c r="EY37" i="41" s="1"/>
  <c r="EV37" i="41"/>
  <c r="FE37" i="41" s="1"/>
  <c r="EQ37" i="41"/>
  <c r="EZ37" i="41" s="1"/>
  <c r="EW15" i="41"/>
  <c r="EV15" i="41"/>
  <c r="FE15" i="41" s="1"/>
  <c r="EZ9" i="41"/>
  <c r="FF9" i="41"/>
  <c r="EP39" i="41"/>
  <c r="EY39" i="41" s="1"/>
  <c r="EU11" i="41"/>
  <c r="FD11" i="41" s="1"/>
  <c r="EG34" i="41"/>
  <c r="EU35" i="41"/>
  <c r="FD35" i="41" s="1"/>
  <c r="EP35" i="41"/>
  <c r="EY35" i="41" s="1"/>
  <c r="EQ35" i="41"/>
  <c r="EZ35" i="41" s="1"/>
  <c r="EW35" i="41"/>
  <c r="FF35" i="41" s="1"/>
  <c r="EV35" i="41"/>
  <c r="FE35" i="41" s="1"/>
  <c r="ER35" i="41"/>
  <c r="FA35" i="41" s="1"/>
  <c r="ET35" i="41"/>
  <c r="FC35" i="41" s="1"/>
  <c r="FE9" i="41"/>
  <c r="ER39" i="41"/>
  <c r="FA39" i="41" s="1"/>
  <c r="ES33" i="41"/>
  <c r="FB33" i="41" s="1"/>
  <c r="EM40" i="41"/>
  <c r="EV41" i="41"/>
  <c r="FE41" i="41" s="1"/>
  <c r="EQ15" i="41"/>
  <c r="EZ15" i="41" s="1"/>
  <c r="ER15" i="41"/>
  <c r="FA15" i="41" s="1"/>
  <c r="FA9" i="41"/>
  <c r="EY9" i="41"/>
  <c r="EW39" i="41"/>
  <c r="FF39" i="41" s="1"/>
  <c r="FF15" i="41" l="1"/>
  <c r="EW42" i="41"/>
  <c r="EU42" i="41"/>
  <c r="ET42" i="41"/>
  <c r="ES42" i="41"/>
  <c r="ER42" i="41"/>
  <c r="EQ42" i="41"/>
  <c r="EP42" i="41"/>
  <c r="EV42" i="41"/>
  <c r="EY42" i="41"/>
  <c r="AJ25" i="4" s="1"/>
  <c r="Q24" i="36"/>
  <c r="Z30" i="36"/>
  <c r="AJ24" i="36"/>
  <c r="C24" i="36"/>
  <c r="Q24" i="38"/>
  <c r="C24" i="38"/>
  <c r="Z30" i="38"/>
  <c r="AJ24" i="38"/>
  <c r="C24" i="39"/>
  <c r="AJ24" i="39"/>
  <c r="Z30" i="39"/>
  <c r="Q24" i="39"/>
  <c r="C24" i="4"/>
  <c r="Z30" i="4"/>
  <c r="AJ24" i="4"/>
  <c r="Q24" i="4"/>
  <c r="Z30" i="34"/>
  <c r="AJ24" i="34"/>
  <c r="Q24" i="34"/>
  <c r="C24" i="34"/>
  <c r="Q24" i="37"/>
  <c r="C24" i="37"/>
  <c r="Z30" i="37"/>
  <c r="AJ24" i="37"/>
  <c r="FB42" i="41"/>
  <c r="FF42" i="41"/>
  <c r="C24" i="40"/>
  <c r="Z30" i="40"/>
  <c r="AJ24" i="40"/>
  <c r="Q24" i="40"/>
  <c r="FA42" i="41"/>
  <c r="Z30" i="35"/>
  <c r="C24" i="35"/>
  <c r="Q24" i="35"/>
  <c r="AJ24" i="35"/>
  <c r="FE42" i="41"/>
  <c r="EZ42" i="41"/>
  <c r="FC42" i="41"/>
  <c r="FD42" i="41"/>
  <c r="Z31" i="4" l="1"/>
  <c r="AB31" i="4" s="1"/>
  <c r="C25" i="4"/>
  <c r="Q25" i="4"/>
  <c r="S25" i="4" s="1"/>
  <c r="AJ28" i="4"/>
  <c r="AJ30" i="4" s="1"/>
  <c r="AL31" i="4" s="1"/>
  <c r="AL25" i="4"/>
  <c r="Z31" i="37"/>
  <c r="Z34" i="37" s="1"/>
  <c r="Z36" i="37" s="1"/>
  <c r="AJ25" i="37"/>
  <c r="AL25" i="37" s="1"/>
  <c r="Q25" i="37"/>
  <c r="S25" i="37" s="1"/>
  <c r="C25" i="37"/>
  <c r="F25" i="37" s="1"/>
  <c r="Z31" i="34"/>
  <c r="AB31" i="34" s="1"/>
  <c r="C25" i="34"/>
  <c r="C28" i="34" s="1"/>
  <c r="C30" i="34" s="1"/>
  <c r="Q25" i="34"/>
  <c r="S25" i="34" s="1"/>
  <c r="AJ25" i="34"/>
  <c r="AJ28" i="34" s="1"/>
  <c r="AJ30" i="34" s="1"/>
  <c r="AL31" i="34" s="1"/>
  <c r="AJ25" i="39"/>
  <c r="AL25" i="39" s="1"/>
  <c r="Z31" i="39"/>
  <c r="Z34" i="39" s="1"/>
  <c r="Z36" i="39" s="1"/>
  <c r="C25" i="39"/>
  <c r="F25" i="39" s="1"/>
  <c r="Q25" i="39"/>
  <c r="Q28" i="39" s="1"/>
  <c r="Q30" i="39" s="1"/>
  <c r="S31" i="39" s="1"/>
  <c r="AJ25" i="36"/>
  <c r="AL25" i="36" s="1"/>
  <c r="Z31" i="36"/>
  <c r="AB31" i="36" s="1"/>
  <c r="C25" i="36"/>
  <c r="C28" i="36" s="1"/>
  <c r="C30" i="36" s="1"/>
  <c r="Q25" i="36"/>
  <c r="Q28" i="36" s="1"/>
  <c r="Q30" i="36" s="1"/>
  <c r="S31" i="36" s="1"/>
  <c r="AJ28" i="39"/>
  <c r="AJ30" i="39" s="1"/>
  <c r="AL31" i="39" s="1"/>
  <c r="AJ25" i="35"/>
  <c r="AJ28" i="35" s="1"/>
  <c r="AJ30" i="35" s="1"/>
  <c r="AL31" i="35" s="1"/>
  <c r="Z31" i="35"/>
  <c r="AB31" i="35" s="1"/>
  <c r="C25" i="35"/>
  <c r="F25" i="35" s="1"/>
  <c r="Q25" i="35"/>
  <c r="Q28" i="35" s="1"/>
  <c r="Q30" i="35" s="1"/>
  <c r="S31" i="35" s="1"/>
  <c r="Q28" i="4"/>
  <c r="Q30" i="4" s="1"/>
  <c r="S31" i="4" s="1"/>
  <c r="F25" i="36"/>
  <c r="AJ25" i="38"/>
  <c r="AL25" i="38" s="1"/>
  <c r="C25" i="38"/>
  <c r="C28" i="38" s="1"/>
  <c r="C30" i="38" s="1"/>
  <c r="Q25" i="38"/>
  <c r="S25" i="38" s="1"/>
  <c r="Z31" i="38"/>
  <c r="AB31" i="38" s="1"/>
  <c r="C25" i="40"/>
  <c r="F25" i="40" s="1"/>
  <c r="Z31" i="40"/>
  <c r="AB31" i="40" s="1"/>
  <c r="AJ25" i="40"/>
  <c r="AL25" i="40" s="1"/>
  <c r="Q25" i="40"/>
  <c r="Q28" i="40" s="1"/>
  <c r="F25" i="4"/>
  <c r="C28" i="4"/>
  <c r="C30" i="4" s="1"/>
  <c r="Z34" i="4" l="1"/>
  <c r="Z36" i="4" s="1"/>
  <c r="C28" i="39"/>
  <c r="C30" i="39" s="1"/>
  <c r="AL25" i="34"/>
  <c r="S25" i="36"/>
  <c r="Q28" i="37"/>
  <c r="Q30" i="37" s="1"/>
  <c r="S31" i="37" s="1"/>
  <c r="Z34" i="34"/>
  <c r="Z36" i="34" s="1"/>
  <c r="S25" i="35"/>
  <c r="AB31" i="37"/>
  <c r="F25" i="38"/>
  <c r="Z34" i="36"/>
  <c r="Z36" i="36" s="1"/>
  <c r="AJ28" i="40"/>
  <c r="AJ30" i="40" s="1"/>
  <c r="Q28" i="38"/>
  <c r="Q30" i="38" s="1"/>
  <c r="S31" i="38" s="1"/>
  <c r="AL25" i="35"/>
  <c r="C28" i="37"/>
  <c r="C30" i="37" s="1"/>
  <c r="O31" i="1"/>
  <c r="R31" i="1" s="1"/>
  <c r="F31" i="34"/>
  <c r="K31" i="1" s="1"/>
  <c r="F31" i="4"/>
  <c r="K30" i="1" s="1"/>
  <c r="O30" i="1"/>
  <c r="R30" i="1" s="1"/>
  <c r="N37" i="1"/>
  <c r="Q37" i="1" s="1"/>
  <c r="Q30" i="40"/>
  <c r="S25" i="40"/>
  <c r="Z34" i="38"/>
  <c r="Z36" i="38" s="1"/>
  <c r="Z34" i="35"/>
  <c r="Z36" i="35" s="1"/>
  <c r="F25" i="34"/>
  <c r="AJ28" i="37"/>
  <c r="AJ30" i="37" s="1"/>
  <c r="AL31" i="37" s="1"/>
  <c r="C28" i="40"/>
  <c r="C30" i="40" s="1"/>
  <c r="AJ28" i="38"/>
  <c r="AJ30" i="38" s="1"/>
  <c r="AL31" i="38" s="1"/>
  <c r="AJ28" i="36"/>
  <c r="AJ30" i="36" s="1"/>
  <c r="AL31" i="36" s="1"/>
  <c r="AB31" i="39"/>
  <c r="Q28" i="34"/>
  <c r="Q30" i="34" s="1"/>
  <c r="S31" i="34" s="1"/>
  <c r="Z34" i="40"/>
  <c r="Z36" i="40" s="1"/>
  <c r="AB37" i="40" s="1"/>
  <c r="S25" i="39"/>
  <c r="C28" i="35"/>
  <c r="C30" i="35" s="1"/>
  <c r="O37" i="1" l="1"/>
  <c r="R37" i="1" s="1"/>
  <c r="S31" i="40"/>
  <c r="K3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S11" authorId="0" shapeId="0" xr:uid="{D8EB6ED4-9820-423B-A7BB-EFA444161F64}">
      <text>
        <r>
          <rPr>
            <b/>
            <sz val="11"/>
            <color indexed="81"/>
            <rFont val="Tahoma"/>
            <family val="2"/>
          </rPr>
          <t>Inserire riferimenti di altro eventuale 
decreto di convalida già enesso</t>
        </r>
      </text>
    </comment>
    <comment ref="S13" authorId="0" shapeId="0" xr:uid="{01C838CB-3963-4FA6-8771-9CD961912721}">
      <text>
        <r>
          <rPr>
            <b/>
            <sz val="10"/>
            <color indexed="81"/>
            <rFont val="Tahoma"/>
            <family val="2"/>
          </rPr>
          <t>Inserisci :
GPS o di Istituto</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Pincopallino</author>
    <author>user</author>
    <author>User</author>
  </authors>
  <commentList>
    <comment ref="C1" authorId="0" shapeId="0" xr:uid="{67BFDF8F-3A3F-483F-808D-D82207042DCD}">
      <text>
        <r>
          <rPr>
            <b/>
            <sz val="9"/>
            <color indexed="81"/>
            <rFont val="Tahoma"/>
            <family val="2"/>
          </rPr>
          <t xml:space="preserve">Inserire
ADSS
ADMM
ADEE
ADII
</t>
        </r>
      </text>
    </comment>
    <comment ref="Q1" authorId="0" shapeId="0" xr:uid="{B415E3E7-1B4A-4FCE-B27E-FD0769CF8E67}">
      <text>
        <r>
          <rPr>
            <b/>
            <sz val="9"/>
            <color indexed="81"/>
            <rFont val="Tahoma"/>
            <family val="2"/>
          </rPr>
          <t xml:space="preserve">Inserire
ADSS
ADMM
ADEE
ADII
</t>
        </r>
      </text>
    </comment>
    <comment ref="T1" authorId="1" shapeId="0" xr:uid="{30A49EA8-4832-4A4B-BEEB-63E0561DB046}">
      <text>
        <r>
          <rPr>
            <b/>
            <sz val="11"/>
            <color indexed="81"/>
            <rFont val="Tahoma"/>
            <family val="2"/>
          </rPr>
          <t>SI per scegliere questa FASCIA in questa CDC</t>
        </r>
      </text>
    </comment>
    <comment ref="AJ1" authorId="0" shapeId="0" xr:uid="{1A35F916-0707-4820-91D1-9B93135E4754}">
      <text>
        <r>
          <rPr>
            <b/>
            <sz val="9"/>
            <color indexed="81"/>
            <rFont val="Tahoma"/>
            <family val="2"/>
          </rPr>
          <t>Inserisci :
ADSS
ADMM
ADEE
ADII</t>
        </r>
      </text>
    </comment>
    <comment ref="AM1" authorId="1" shapeId="0" xr:uid="{B5F16C28-7E91-4DC6-9215-9AB78B12887C}">
      <text>
        <r>
          <rPr>
            <b/>
            <sz val="11"/>
            <color indexed="81"/>
            <rFont val="Tahoma"/>
            <family val="2"/>
          </rPr>
          <t>SI per scegliere questa FASCIA in questa CDC</t>
        </r>
      </text>
    </comment>
    <comment ref="H2" authorId="2" shapeId="0" xr:uid="{C351DD73-80BB-4FD1-973F-AE670D3128F7}">
      <text>
        <r>
          <rPr>
            <b/>
            <sz val="11"/>
            <color indexed="81"/>
            <rFont val="Tahoma"/>
            <family val="2"/>
          </rPr>
          <t>Inserire il punteggio indicato nel sistema GPS
dal SIDI</t>
        </r>
        <r>
          <rPr>
            <b/>
            <sz val="9"/>
            <color indexed="81"/>
            <rFont val="Tahoma"/>
            <family val="2"/>
          </rPr>
          <t xml:space="preserve">
</t>
        </r>
      </text>
    </comment>
    <comment ref="U2" authorId="2" shapeId="0" xr:uid="{8182FE2B-61A0-4129-BE95-8DB30AE7452B}">
      <text>
        <r>
          <rPr>
            <b/>
            <sz val="11"/>
            <color indexed="81"/>
            <rFont val="Tahoma"/>
            <family val="2"/>
          </rPr>
          <t>Inserire il punteggio indicato nel sistema GPS
dal SIDI</t>
        </r>
        <r>
          <rPr>
            <b/>
            <sz val="9"/>
            <color indexed="81"/>
            <rFont val="Tahoma"/>
            <family val="2"/>
          </rPr>
          <t xml:space="preserve">
</t>
        </r>
      </text>
    </comment>
    <comment ref="AD2" authorId="2" shapeId="0" xr:uid="{BE884AC5-4960-45C3-B329-4C6BE5009EFF}">
      <text>
        <r>
          <rPr>
            <b/>
            <sz val="11"/>
            <color indexed="81"/>
            <rFont val="Tahoma"/>
            <family val="2"/>
          </rPr>
          <t>Inserire il punteggio indicato nel sistema GPS
dal SIDI</t>
        </r>
        <r>
          <rPr>
            <b/>
            <sz val="9"/>
            <color indexed="81"/>
            <rFont val="Tahoma"/>
            <family val="2"/>
          </rPr>
          <t xml:space="preserve">
</t>
        </r>
      </text>
    </comment>
    <comment ref="AN2" authorId="2" shapeId="0" xr:uid="{189A806D-B7A7-4D3A-96ED-32ACED987BFF}">
      <text>
        <r>
          <rPr>
            <b/>
            <sz val="11"/>
            <color indexed="81"/>
            <rFont val="Tahoma"/>
            <family val="2"/>
          </rPr>
          <t>Inserire il punteggio indicato nel sistema GPS
dal SIDI</t>
        </r>
        <r>
          <rPr>
            <b/>
            <sz val="9"/>
            <color indexed="81"/>
            <rFont val="Tahoma"/>
            <family val="2"/>
          </rPr>
          <t xml:space="preserve">
</t>
        </r>
      </text>
    </comment>
    <comment ref="AE9" authorId="1" shapeId="0" xr:uid="{92746577-EB84-4682-BEC6-A96D6D11EA3F}">
      <text>
        <r>
          <rPr>
            <b/>
            <sz val="11"/>
            <color indexed="81"/>
            <rFont val="Tahoma"/>
            <family val="2"/>
          </rPr>
          <t>Inserire SI / NO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Pincopallino</author>
  </authors>
  <commentList>
    <comment ref="D7" authorId="0" shapeId="0" xr:uid="{9D0C094C-79A4-4418-9351-0A3BEA47B48E}">
      <text>
        <r>
          <rPr>
            <b/>
            <sz val="9"/>
            <color indexed="81"/>
            <rFont val="Tahoma"/>
            <family val="2"/>
          </rPr>
          <t>S = Superiore
M = Media</t>
        </r>
      </text>
    </comment>
    <comment ref="E7" authorId="0" shapeId="0" xr:uid="{A6E64921-07DC-4D72-9B3F-7D5C595063EF}">
      <text>
        <r>
          <rPr>
            <b/>
            <sz val="9"/>
            <color indexed="81"/>
            <rFont val="Tahoma"/>
            <family val="2"/>
          </rPr>
          <t>S = Superiore
M = Media</t>
        </r>
      </text>
    </comment>
    <comment ref="F7" authorId="0" shapeId="0" xr:uid="{59F736C1-1A0D-4BB9-B375-A6B9D7A3F9FD}">
      <text>
        <r>
          <rPr>
            <b/>
            <sz val="9"/>
            <color indexed="81"/>
            <rFont val="Tahoma"/>
            <family val="2"/>
          </rPr>
          <t>S = Superiore
M = Media</t>
        </r>
      </text>
    </comment>
    <comment ref="G7" authorId="0" shapeId="0" xr:uid="{D9B96F8C-6AB6-46C2-9405-BB018745ECBC}">
      <text>
        <r>
          <rPr>
            <b/>
            <sz val="9"/>
            <color indexed="81"/>
            <rFont val="Tahoma"/>
            <family val="2"/>
          </rPr>
          <t>S = Superiore
M = Media</t>
        </r>
      </text>
    </comment>
    <comment ref="H7" authorId="0" shapeId="0" xr:uid="{7E58D5D6-D540-48AF-B678-669A1F29A798}">
      <text>
        <r>
          <rPr>
            <b/>
            <sz val="9"/>
            <color indexed="81"/>
            <rFont val="Tahoma"/>
            <family val="2"/>
          </rPr>
          <t>S = Superiore
M = Media</t>
        </r>
      </text>
    </comment>
    <comment ref="I7" authorId="0" shapeId="0" xr:uid="{1DE9737F-2C08-48CE-8EC0-ED6F0A6C92A0}">
      <text>
        <r>
          <rPr>
            <b/>
            <sz val="9"/>
            <color indexed="81"/>
            <rFont val="Tahoma"/>
            <family val="2"/>
          </rPr>
          <t>S = Superiore
M = Media</t>
        </r>
      </text>
    </comment>
    <comment ref="J7" authorId="0" shapeId="0" xr:uid="{D16AEEC6-4987-4F5B-ACD1-956F2C2DDC70}">
      <text>
        <r>
          <rPr>
            <b/>
            <sz val="9"/>
            <color indexed="81"/>
            <rFont val="Tahoma"/>
            <family val="2"/>
          </rPr>
          <t>S = Superiore
M = Media</t>
        </r>
      </text>
    </comment>
    <comment ref="K7" authorId="0" shapeId="0" xr:uid="{7F601800-3B50-468C-BACD-25C8B5E00586}">
      <text>
        <r>
          <rPr>
            <b/>
            <sz val="9"/>
            <color indexed="81"/>
            <rFont val="Tahoma"/>
            <family val="2"/>
          </rPr>
          <t>S = Superiore
M = Media</t>
        </r>
      </text>
    </comment>
    <comment ref="D8" authorId="0" shapeId="0" xr:uid="{130A3510-7CB8-4AC1-BD90-AE11223ACE0C}">
      <text>
        <r>
          <rPr>
            <b/>
            <sz val="9"/>
            <color indexed="81"/>
            <rFont val="Tahoma"/>
            <family val="2"/>
          </rPr>
          <t xml:space="preserve">
Inserire la CDC</t>
        </r>
      </text>
    </comment>
    <comment ref="E8" authorId="0" shapeId="0" xr:uid="{8B36F3A1-7B66-4F5F-B5C3-81D5947BFF22}">
      <text>
        <r>
          <rPr>
            <b/>
            <sz val="9"/>
            <color indexed="81"/>
            <rFont val="Tahoma"/>
            <family val="2"/>
          </rPr>
          <t xml:space="preserve">
Inserire la CDC</t>
        </r>
      </text>
    </comment>
    <comment ref="F8" authorId="0" shapeId="0" xr:uid="{8696E711-8E71-439E-8A96-568CF17EE7B8}">
      <text>
        <r>
          <rPr>
            <b/>
            <sz val="9"/>
            <color indexed="81"/>
            <rFont val="Tahoma"/>
            <family val="2"/>
          </rPr>
          <t xml:space="preserve">
Inserire la CDC</t>
        </r>
      </text>
    </comment>
    <comment ref="G8" authorId="0" shapeId="0" xr:uid="{A604E3C7-0EF4-4674-AB48-28A45F28791E}">
      <text>
        <r>
          <rPr>
            <b/>
            <sz val="9"/>
            <color indexed="81"/>
            <rFont val="Tahoma"/>
            <family val="2"/>
          </rPr>
          <t xml:space="preserve">
Inserire la CDC</t>
        </r>
      </text>
    </comment>
    <comment ref="H8" authorId="0" shapeId="0" xr:uid="{E46E80D6-9050-4227-8803-08078F42EDE0}">
      <text>
        <r>
          <rPr>
            <b/>
            <sz val="9"/>
            <color indexed="81"/>
            <rFont val="Tahoma"/>
            <family val="2"/>
          </rPr>
          <t xml:space="preserve">
Inserire la CDC</t>
        </r>
      </text>
    </comment>
    <comment ref="I8" authorId="0" shapeId="0" xr:uid="{DEF764CF-5FB7-48FA-982B-34743D9F3A75}">
      <text>
        <r>
          <rPr>
            <b/>
            <sz val="9"/>
            <color indexed="81"/>
            <rFont val="Tahoma"/>
            <family val="2"/>
          </rPr>
          <t xml:space="preserve">
Inserire la CDC</t>
        </r>
      </text>
    </comment>
    <comment ref="J8" authorId="0" shapeId="0" xr:uid="{9F0C5342-4EF9-4A07-8562-9B4EDC70480D}">
      <text>
        <r>
          <rPr>
            <b/>
            <sz val="9"/>
            <color indexed="81"/>
            <rFont val="Tahoma"/>
            <family val="2"/>
          </rPr>
          <t xml:space="preserve">
Inserire la CDC</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User</author>
  </authors>
  <commentList>
    <comment ref="G1" authorId="0" shapeId="0" xr:uid="{D9E7EA19-E479-4FC2-83C0-8C09E4CF4862}">
      <text>
        <r>
          <rPr>
            <b/>
            <sz val="11"/>
            <color indexed="81"/>
            <rFont val="Tahoma"/>
            <family val="2"/>
          </rPr>
          <t>SI per scegliere questa FASCIA in questa CDC</t>
        </r>
      </text>
    </comment>
    <comment ref="T1" authorId="0" shapeId="0" xr:uid="{11F0224B-36AA-4C66-86C0-1374D5FF6A17}">
      <text>
        <r>
          <rPr>
            <b/>
            <sz val="11"/>
            <color indexed="81"/>
            <rFont val="Tahoma"/>
            <family val="2"/>
          </rPr>
          <t>SI per scegliere questa FASCIA in questa CDC</t>
        </r>
      </text>
    </comment>
    <comment ref="AC1" authorId="0" shapeId="0" xr:uid="{D3A0650D-2B56-4257-AC5E-D25ECACFD696}">
      <text>
        <r>
          <rPr>
            <b/>
            <sz val="11"/>
            <color indexed="81"/>
            <rFont val="Tahoma"/>
            <family val="2"/>
          </rPr>
          <t>SI per scegliere questa FASCIA in questa CDC</t>
        </r>
      </text>
    </comment>
    <comment ref="H2" authorId="1" shapeId="0" xr:uid="{5B5D6CDA-2038-45EE-950B-AD9455F22091}">
      <text>
        <r>
          <rPr>
            <b/>
            <sz val="11"/>
            <color indexed="81"/>
            <rFont val="Tahoma"/>
            <family val="2"/>
          </rPr>
          <t>Inserire il punteggio indicato nel sistema GPS
dal SIDI</t>
        </r>
        <r>
          <rPr>
            <b/>
            <sz val="9"/>
            <color indexed="81"/>
            <rFont val="Tahoma"/>
            <family val="2"/>
          </rPr>
          <t xml:space="preserve">
</t>
        </r>
      </text>
    </comment>
    <comment ref="U2" authorId="1" shapeId="0" xr:uid="{8C3159F2-4214-4047-92C8-2C10EA0ED45F}">
      <text>
        <r>
          <rPr>
            <b/>
            <sz val="11"/>
            <color indexed="81"/>
            <rFont val="Tahoma"/>
            <family val="2"/>
          </rPr>
          <t>Inserire il punteggio indicato nel sistema GPS
dal SIDI</t>
        </r>
        <r>
          <rPr>
            <b/>
            <sz val="9"/>
            <color indexed="81"/>
            <rFont val="Tahoma"/>
            <family val="2"/>
          </rPr>
          <t xml:space="preserve">
</t>
        </r>
      </text>
    </comment>
    <comment ref="AD2" authorId="1" shapeId="0" xr:uid="{6075870A-FCE3-4C18-B430-913F53FAE169}">
      <text>
        <r>
          <rPr>
            <b/>
            <sz val="11"/>
            <color indexed="81"/>
            <rFont val="Tahoma"/>
            <family val="2"/>
          </rPr>
          <t>Inserire il punteggio indicato nel sistema GPS
dal SIDI</t>
        </r>
        <r>
          <rPr>
            <b/>
            <sz val="9"/>
            <color indexed="81"/>
            <rFont val="Tahoma"/>
            <family val="2"/>
          </rPr>
          <t xml:space="preserve">
</t>
        </r>
      </text>
    </comment>
    <comment ref="AN2" authorId="1" shapeId="0" xr:uid="{024BAFBF-243A-4E86-8CBD-8F90D8A6D959}">
      <text>
        <r>
          <rPr>
            <b/>
            <sz val="11"/>
            <color indexed="81"/>
            <rFont val="Tahoma"/>
            <family val="2"/>
          </rPr>
          <t>Inserire il punteggio indicato nel sistema GPS
dal SIDI</t>
        </r>
        <r>
          <rPr>
            <b/>
            <sz val="9"/>
            <color indexed="81"/>
            <rFont val="Tahoma"/>
            <family val="2"/>
          </rPr>
          <t xml:space="preserve">
</t>
        </r>
      </text>
    </comment>
    <comment ref="AE9" authorId="0" shapeId="0" xr:uid="{E2272F0D-90C2-4BEB-8DAC-6329F5CACDB8}">
      <text>
        <r>
          <rPr>
            <b/>
            <sz val="11"/>
            <color indexed="81"/>
            <rFont val="Tahoma"/>
            <family val="2"/>
          </rPr>
          <t>Inserire SI / NO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User</author>
  </authors>
  <commentList>
    <comment ref="G1" authorId="0" shapeId="0" xr:uid="{D84C8D7B-32F1-404D-8864-E85522DAB55A}">
      <text>
        <r>
          <rPr>
            <b/>
            <sz val="11"/>
            <color indexed="81"/>
            <rFont val="Tahoma"/>
            <family val="2"/>
          </rPr>
          <t>SI per scegliere questa FASCIA in questa CDC</t>
        </r>
      </text>
    </comment>
    <comment ref="AC1" authorId="0" shapeId="0" xr:uid="{02806A8B-6BEB-4D82-A47E-2314E2754B96}">
      <text>
        <r>
          <rPr>
            <b/>
            <sz val="11"/>
            <color indexed="81"/>
            <rFont val="Tahoma"/>
            <family val="2"/>
          </rPr>
          <t>SI per scegliere questa FASCIA in questa CDC</t>
        </r>
      </text>
    </comment>
    <comment ref="AM1" authorId="0" shapeId="0" xr:uid="{19240BC1-D741-438D-890C-08B7CBDF4C73}">
      <text>
        <r>
          <rPr>
            <b/>
            <sz val="11"/>
            <color indexed="81"/>
            <rFont val="Tahoma"/>
            <family val="2"/>
          </rPr>
          <t>SI per scegliere questa FASCIA in questa CDC</t>
        </r>
      </text>
    </comment>
    <comment ref="H2" authorId="1" shapeId="0" xr:uid="{381D8E57-9E9C-43EA-9BE0-356F4590D4F9}">
      <text>
        <r>
          <rPr>
            <b/>
            <sz val="11"/>
            <color indexed="81"/>
            <rFont val="Tahoma"/>
            <family val="2"/>
          </rPr>
          <t>Inserire il punteggio indicato nel sistema GPS
dal SIDI</t>
        </r>
        <r>
          <rPr>
            <b/>
            <sz val="9"/>
            <color indexed="81"/>
            <rFont val="Tahoma"/>
            <family val="2"/>
          </rPr>
          <t xml:space="preserve">
</t>
        </r>
      </text>
    </comment>
    <comment ref="U2" authorId="1" shapeId="0" xr:uid="{2EA04417-1898-4104-A196-0FDEF9C2FC32}">
      <text>
        <r>
          <rPr>
            <b/>
            <sz val="11"/>
            <color indexed="81"/>
            <rFont val="Tahoma"/>
            <family val="2"/>
          </rPr>
          <t>Inserire il punteggio indicato nel sistema GPS
dal SIDI</t>
        </r>
        <r>
          <rPr>
            <b/>
            <sz val="9"/>
            <color indexed="81"/>
            <rFont val="Tahoma"/>
            <family val="2"/>
          </rPr>
          <t xml:space="preserve">
</t>
        </r>
      </text>
    </comment>
    <comment ref="AD2" authorId="1" shapeId="0" xr:uid="{5E801EA7-1CD0-4FC5-B654-28F1B8A2A7CE}">
      <text>
        <r>
          <rPr>
            <b/>
            <sz val="11"/>
            <color indexed="81"/>
            <rFont val="Tahoma"/>
            <family val="2"/>
          </rPr>
          <t>Inserire il punteggio indicato nel sistema GPS
dal SIDI</t>
        </r>
        <r>
          <rPr>
            <b/>
            <sz val="9"/>
            <color indexed="81"/>
            <rFont val="Tahoma"/>
            <family val="2"/>
          </rPr>
          <t xml:space="preserve">
</t>
        </r>
      </text>
    </comment>
    <comment ref="AN2" authorId="1" shapeId="0" xr:uid="{5231B5A6-719E-403A-8992-B330A07F147A}">
      <text>
        <r>
          <rPr>
            <b/>
            <sz val="11"/>
            <color indexed="81"/>
            <rFont val="Tahoma"/>
            <family val="2"/>
          </rPr>
          <t>Inserire il punteggio indicato nel sistema GPS
dal SIDI</t>
        </r>
        <r>
          <rPr>
            <b/>
            <sz val="9"/>
            <color indexed="81"/>
            <rFont val="Tahoma"/>
            <family val="2"/>
          </rPr>
          <t xml:space="preserve">
</t>
        </r>
      </text>
    </comment>
    <comment ref="AE9" authorId="0" shapeId="0" xr:uid="{38E8BAB4-AB80-41D9-AD42-DC6431D44B49}">
      <text>
        <r>
          <rPr>
            <b/>
            <sz val="11"/>
            <color indexed="81"/>
            <rFont val="Tahoma"/>
            <family val="2"/>
          </rPr>
          <t>Inserire SI / NO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user</author>
    <author>User</author>
  </authors>
  <commentList>
    <comment ref="G1" authorId="0" shapeId="0" xr:uid="{66BF2126-EA6D-4381-B8C3-DF3C9D4C527F}">
      <text>
        <r>
          <rPr>
            <b/>
            <sz val="11"/>
            <color indexed="81"/>
            <rFont val="Tahoma"/>
            <family val="2"/>
          </rPr>
          <t>SI per scegliere questa FASCIA in questa CDC</t>
        </r>
      </text>
    </comment>
    <comment ref="AC1" authorId="0" shapeId="0" xr:uid="{C8E92CB0-D649-4C02-9BB0-F54247419922}">
      <text>
        <r>
          <rPr>
            <b/>
            <sz val="11"/>
            <color indexed="81"/>
            <rFont val="Tahoma"/>
            <family val="2"/>
          </rPr>
          <t>SI per scegliere questa FASCIA in questa CDC</t>
        </r>
      </text>
    </comment>
    <comment ref="H2" authorId="1" shapeId="0" xr:uid="{DBF8C457-EB1C-41B1-AED3-C3D99CAA71F1}">
      <text>
        <r>
          <rPr>
            <b/>
            <sz val="11"/>
            <color indexed="81"/>
            <rFont val="Tahoma"/>
            <family val="2"/>
          </rPr>
          <t>Inserire il punteggio indicato nel sistema GPS
dal SIDI</t>
        </r>
        <r>
          <rPr>
            <b/>
            <sz val="9"/>
            <color indexed="81"/>
            <rFont val="Tahoma"/>
            <family val="2"/>
          </rPr>
          <t xml:space="preserve">
</t>
        </r>
      </text>
    </comment>
    <comment ref="U2" authorId="1" shapeId="0" xr:uid="{97F0CB72-7C5D-4585-8B6B-A418AE9DA9B1}">
      <text>
        <r>
          <rPr>
            <b/>
            <sz val="11"/>
            <color indexed="81"/>
            <rFont val="Tahoma"/>
            <family val="2"/>
          </rPr>
          <t>Inserire il punteggio indicato nel sistema GPS
dal SIDI</t>
        </r>
        <r>
          <rPr>
            <b/>
            <sz val="9"/>
            <color indexed="81"/>
            <rFont val="Tahoma"/>
            <family val="2"/>
          </rPr>
          <t xml:space="preserve">
</t>
        </r>
      </text>
    </comment>
    <comment ref="AD2" authorId="1" shapeId="0" xr:uid="{8CA5C3D0-70DA-4DCB-A8D8-9B3A93D88A1A}">
      <text>
        <r>
          <rPr>
            <b/>
            <sz val="11"/>
            <color indexed="81"/>
            <rFont val="Tahoma"/>
            <family val="2"/>
          </rPr>
          <t>Inserire il punteggio indicato nel sistema GPS
dal SIDI</t>
        </r>
        <r>
          <rPr>
            <b/>
            <sz val="9"/>
            <color indexed="81"/>
            <rFont val="Tahoma"/>
            <family val="2"/>
          </rPr>
          <t xml:space="preserve">
</t>
        </r>
      </text>
    </comment>
    <comment ref="AN2" authorId="1" shapeId="0" xr:uid="{247D84D1-019E-4D92-9539-5C39B1BD7917}">
      <text>
        <r>
          <rPr>
            <b/>
            <sz val="11"/>
            <color indexed="81"/>
            <rFont val="Tahoma"/>
            <family val="2"/>
          </rPr>
          <t>Inserire il punteggio indicato nel sistema GPS
dal SIDI</t>
        </r>
        <r>
          <rPr>
            <b/>
            <sz val="9"/>
            <color indexed="81"/>
            <rFont val="Tahoma"/>
            <family val="2"/>
          </rPr>
          <t xml:space="preserve">
</t>
        </r>
      </text>
    </comment>
    <comment ref="AE9" authorId="0" shapeId="0" xr:uid="{B6F8CA4F-38BB-48F7-B727-112C20C8BED4}">
      <text>
        <r>
          <rPr>
            <b/>
            <sz val="11"/>
            <color indexed="81"/>
            <rFont val="Tahoma"/>
            <family val="2"/>
          </rPr>
          <t>Inserire SI / NO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user</author>
    <author>User</author>
  </authors>
  <commentList>
    <comment ref="G1" authorId="0" shapeId="0" xr:uid="{B85821E8-56F4-4943-B097-4BEA6396D9BB}">
      <text>
        <r>
          <rPr>
            <b/>
            <sz val="11"/>
            <color indexed="81"/>
            <rFont val="Tahoma"/>
            <family val="2"/>
          </rPr>
          <t>SI per scegliere questa FASCIA in questa CDC</t>
        </r>
      </text>
    </comment>
    <comment ref="AC1" authorId="0" shapeId="0" xr:uid="{D77DA8CE-829C-47B2-8011-C83FBA65254A}">
      <text>
        <r>
          <rPr>
            <b/>
            <sz val="11"/>
            <color indexed="81"/>
            <rFont val="Tahoma"/>
            <family val="2"/>
          </rPr>
          <t>SI per scegliere questa FASCIA in questa CDC</t>
        </r>
      </text>
    </comment>
    <comment ref="H2" authorId="1" shapeId="0" xr:uid="{B6A13BCA-DB44-4852-A347-9AF810381F05}">
      <text>
        <r>
          <rPr>
            <b/>
            <sz val="11"/>
            <color indexed="81"/>
            <rFont val="Tahoma"/>
            <family val="2"/>
          </rPr>
          <t>Inserire il punteggio indicato nel sistema GPS
dal SIDI</t>
        </r>
        <r>
          <rPr>
            <b/>
            <sz val="9"/>
            <color indexed="81"/>
            <rFont val="Tahoma"/>
            <family val="2"/>
          </rPr>
          <t xml:space="preserve">
</t>
        </r>
      </text>
    </comment>
    <comment ref="U2" authorId="1" shapeId="0" xr:uid="{8D662D8F-60E0-4BA0-9C9F-F48BE4390FD5}">
      <text>
        <r>
          <rPr>
            <b/>
            <sz val="11"/>
            <color indexed="81"/>
            <rFont val="Tahoma"/>
            <family val="2"/>
          </rPr>
          <t>Inserire il punteggio indicato nel sistema GPS
dal SIDI</t>
        </r>
        <r>
          <rPr>
            <b/>
            <sz val="9"/>
            <color indexed="81"/>
            <rFont val="Tahoma"/>
            <family val="2"/>
          </rPr>
          <t xml:space="preserve">
</t>
        </r>
      </text>
    </comment>
    <comment ref="AD2" authorId="1" shapeId="0" xr:uid="{D8FDA0F8-A3CA-4824-BC05-0CC5ABDF6453}">
      <text>
        <r>
          <rPr>
            <b/>
            <sz val="11"/>
            <color indexed="81"/>
            <rFont val="Tahoma"/>
            <family val="2"/>
          </rPr>
          <t>Inserire il punteggio indicato nel sistema GPS
dal SIDI</t>
        </r>
        <r>
          <rPr>
            <b/>
            <sz val="9"/>
            <color indexed="81"/>
            <rFont val="Tahoma"/>
            <family val="2"/>
          </rPr>
          <t xml:space="preserve">
</t>
        </r>
      </text>
    </comment>
    <comment ref="AN2" authorId="1" shapeId="0" xr:uid="{B7335066-FB50-4AF1-A936-3FC72F238505}">
      <text>
        <r>
          <rPr>
            <b/>
            <sz val="11"/>
            <color indexed="81"/>
            <rFont val="Tahoma"/>
            <family val="2"/>
          </rPr>
          <t>Inserire il punteggio indicato nel sistema GPS
dal SIDI</t>
        </r>
        <r>
          <rPr>
            <b/>
            <sz val="9"/>
            <color indexed="81"/>
            <rFont val="Tahoma"/>
            <family val="2"/>
          </rPr>
          <t xml:space="preserve">
</t>
        </r>
      </text>
    </comment>
    <comment ref="AE9" authorId="0" shapeId="0" xr:uid="{84B5E255-4FB1-4FFA-BE82-C6E9CB54D73C}">
      <text>
        <r>
          <rPr>
            <b/>
            <sz val="11"/>
            <color indexed="81"/>
            <rFont val="Tahoma"/>
            <family val="2"/>
          </rPr>
          <t>Inserire SI / NO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user</author>
    <author>User</author>
  </authors>
  <commentList>
    <comment ref="G1" authorId="0" shapeId="0" xr:uid="{918D3BFA-9FFA-4A6B-8B8C-F5860215AC90}">
      <text>
        <r>
          <rPr>
            <b/>
            <sz val="11"/>
            <color indexed="81"/>
            <rFont val="Tahoma"/>
            <family val="2"/>
          </rPr>
          <t>SI per scegliere questa FASCIA in questa CDC</t>
        </r>
      </text>
    </comment>
    <comment ref="AC1" authorId="0" shapeId="0" xr:uid="{8FA08B9A-E129-4D13-AB55-CE7011525BA9}">
      <text>
        <r>
          <rPr>
            <b/>
            <sz val="11"/>
            <color indexed="81"/>
            <rFont val="Tahoma"/>
            <family val="2"/>
          </rPr>
          <t>SI per scegliere questa FASCIA in questa CDC</t>
        </r>
      </text>
    </comment>
    <comment ref="H2" authorId="1" shapeId="0" xr:uid="{C42C92BD-BA44-4837-A9E1-48405A74B36A}">
      <text>
        <r>
          <rPr>
            <b/>
            <sz val="11"/>
            <color indexed="81"/>
            <rFont val="Tahoma"/>
            <family val="2"/>
          </rPr>
          <t>Inserire il punteggio indicato nel sistema GPS
dal SIDI</t>
        </r>
        <r>
          <rPr>
            <b/>
            <sz val="9"/>
            <color indexed="81"/>
            <rFont val="Tahoma"/>
            <family val="2"/>
          </rPr>
          <t xml:space="preserve">
</t>
        </r>
      </text>
    </comment>
    <comment ref="U2" authorId="1" shapeId="0" xr:uid="{F26DBA61-2CF9-4E53-A693-2FE090D02AB7}">
      <text>
        <r>
          <rPr>
            <b/>
            <sz val="11"/>
            <color indexed="81"/>
            <rFont val="Tahoma"/>
            <family val="2"/>
          </rPr>
          <t>Inserire il punteggio indicato nel sistema GPS
dal SIDI</t>
        </r>
        <r>
          <rPr>
            <b/>
            <sz val="9"/>
            <color indexed="81"/>
            <rFont val="Tahoma"/>
            <family val="2"/>
          </rPr>
          <t xml:space="preserve">
</t>
        </r>
      </text>
    </comment>
    <comment ref="AD2" authorId="1" shapeId="0" xr:uid="{79B3FB41-4C61-4BD7-B59A-84327D142EBD}">
      <text>
        <r>
          <rPr>
            <b/>
            <sz val="11"/>
            <color indexed="81"/>
            <rFont val="Tahoma"/>
            <family val="2"/>
          </rPr>
          <t>Inserire il punteggio indicato nel sistema GPS
dal SIDI</t>
        </r>
        <r>
          <rPr>
            <b/>
            <sz val="9"/>
            <color indexed="81"/>
            <rFont val="Tahoma"/>
            <family val="2"/>
          </rPr>
          <t xml:space="preserve">
</t>
        </r>
      </text>
    </comment>
    <comment ref="AN2" authorId="1" shapeId="0" xr:uid="{80AD48AB-FA5B-4E1E-A977-3EABA0D1F924}">
      <text>
        <r>
          <rPr>
            <b/>
            <sz val="11"/>
            <color indexed="81"/>
            <rFont val="Tahoma"/>
            <family val="2"/>
          </rPr>
          <t>Inserire il punteggio indicato nel sistema GPS
dal SIDI</t>
        </r>
        <r>
          <rPr>
            <b/>
            <sz val="9"/>
            <color indexed="81"/>
            <rFont val="Tahoma"/>
            <family val="2"/>
          </rPr>
          <t xml:space="preserve">
</t>
        </r>
      </text>
    </comment>
    <comment ref="AE9" authorId="0" shapeId="0" xr:uid="{38972724-8AE1-4B97-80EE-2CA883B7852B}">
      <text>
        <r>
          <rPr>
            <b/>
            <sz val="11"/>
            <color indexed="81"/>
            <rFont val="Tahoma"/>
            <family val="2"/>
          </rPr>
          <t>Inserire SI / NO</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user</author>
    <author>User</author>
  </authors>
  <commentList>
    <comment ref="G1" authorId="0" shapeId="0" xr:uid="{80E9E583-2B1D-4FD9-8C41-85071168A259}">
      <text>
        <r>
          <rPr>
            <b/>
            <sz val="11"/>
            <color indexed="81"/>
            <rFont val="Tahoma"/>
            <family val="2"/>
          </rPr>
          <t>SI per scegliere questa FASCIA in questa CDC</t>
        </r>
      </text>
    </comment>
    <comment ref="AC1" authorId="0" shapeId="0" xr:uid="{3D7F8369-F38A-4C52-8976-1D0567F05762}">
      <text>
        <r>
          <rPr>
            <b/>
            <sz val="11"/>
            <color indexed="81"/>
            <rFont val="Tahoma"/>
            <family val="2"/>
          </rPr>
          <t>SI per scegliere questa FASCIA in questa CDC</t>
        </r>
      </text>
    </comment>
    <comment ref="H2" authorId="1" shapeId="0" xr:uid="{944B6C27-033B-40B4-A908-691F90839320}">
      <text>
        <r>
          <rPr>
            <b/>
            <sz val="11"/>
            <color indexed="81"/>
            <rFont val="Tahoma"/>
            <family val="2"/>
          </rPr>
          <t>Inserire il punteggio indicato nel sistema GPS
dal SIDI</t>
        </r>
        <r>
          <rPr>
            <b/>
            <sz val="9"/>
            <color indexed="81"/>
            <rFont val="Tahoma"/>
            <family val="2"/>
          </rPr>
          <t xml:space="preserve">
</t>
        </r>
      </text>
    </comment>
    <comment ref="U2" authorId="1" shapeId="0" xr:uid="{D3E111FA-7862-4487-A832-9AFFCDA30E8E}">
      <text>
        <r>
          <rPr>
            <b/>
            <sz val="11"/>
            <color indexed="81"/>
            <rFont val="Tahoma"/>
            <family val="2"/>
          </rPr>
          <t>Inserire il punteggio indicato nel sistema GPS
dal SIDI</t>
        </r>
        <r>
          <rPr>
            <b/>
            <sz val="9"/>
            <color indexed="81"/>
            <rFont val="Tahoma"/>
            <family val="2"/>
          </rPr>
          <t xml:space="preserve">
</t>
        </r>
      </text>
    </comment>
    <comment ref="AD2" authorId="1" shapeId="0" xr:uid="{391C320A-A860-4498-B954-DD1FFC2408B3}">
      <text>
        <r>
          <rPr>
            <b/>
            <sz val="11"/>
            <color indexed="81"/>
            <rFont val="Tahoma"/>
            <family val="2"/>
          </rPr>
          <t>Inserire il punteggio indicato nel sistema GPS
dal SIDI</t>
        </r>
        <r>
          <rPr>
            <b/>
            <sz val="9"/>
            <color indexed="81"/>
            <rFont val="Tahoma"/>
            <family val="2"/>
          </rPr>
          <t xml:space="preserve">
</t>
        </r>
      </text>
    </comment>
    <comment ref="AN2" authorId="1" shapeId="0" xr:uid="{C9484080-D180-4DFF-BEF7-977F397DAA35}">
      <text>
        <r>
          <rPr>
            <b/>
            <sz val="11"/>
            <color indexed="81"/>
            <rFont val="Tahoma"/>
            <family val="2"/>
          </rPr>
          <t>Inserire il punteggio indicato nel sistema GPS
dal SIDI</t>
        </r>
        <r>
          <rPr>
            <b/>
            <sz val="9"/>
            <color indexed="81"/>
            <rFont val="Tahoma"/>
            <family val="2"/>
          </rPr>
          <t xml:space="preserve">
</t>
        </r>
      </text>
    </comment>
    <comment ref="AE9" authorId="0" shapeId="0" xr:uid="{0E5AF77A-B3C0-4FDF-883F-6FED1446C0AB}">
      <text>
        <r>
          <rPr>
            <b/>
            <sz val="11"/>
            <color indexed="81"/>
            <rFont val="Tahoma"/>
            <family val="2"/>
          </rPr>
          <t>Inserire SI / NO</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user</author>
    <author>User</author>
  </authors>
  <commentList>
    <comment ref="G1" authorId="0" shapeId="0" xr:uid="{5595FDE9-8466-4EB6-874D-3DAD2309A803}">
      <text>
        <r>
          <rPr>
            <b/>
            <sz val="11"/>
            <color indexed="81"/>
            <rFont val="Tahoma"/>
            <family val="2"/>
          </rPr>
          <t>SI per scegliere questa FASCIA in questa CDC</t>
        </r>
      </text>
    </comment>
    <comment ref="AC1" authorId="0" shapeId="0" xr:uid="{C2D243DE-2408-4BBA-A8EF-0843B5EE6A8E}">
      <text>
        <r>
          <rPr>
            <b/>
            <sz val="11"/>
            <color indexed="81"/>
            <rFont val="Tahoma"/>
            <family val="2"/>
          </rPr>
          <t>SI per scegliere questa FASCIA in questa CDC</t>
        </r>
      </text>
    </comment>
    <comment ref="H2" authorId="1" shapeId="0" xr:uid="{2919B8A9-4F94-423B-BB26-460046744630}">
      <text>
        <r>
          <rPr>
            <b/>
            <sz val="11"/>
            <color indexed="81"/>
            <rFont val="Tahoma"/>
            <family val="2"/>
          </rPr>
          <t>Inserire il punteggio indicato nel sistema GPS
dal SIDI</t>
        </r>
        <r>
          <rPr>
            <b/>
            <sz val="9"/>
            <color indexed="81"/>
            <rFont val="Tahoma"/>
            <family val="2"/>
          </rPr>
          <t xml:space="preserve">
</t>
        </r>
      </text>
    </comment>
    <comment ref="U2" authorId="1" shapeId="0" xr:uid="{5997C05B-D7DB-44D4-9AAC-EF923D06344D}">
      <text>
        <r>
          <rPr>
            <b/>
            <sz val="11"/>
            <color indexed="81"/>
            <rFont val="Tahoma"/>
            <family val="2"/>
          </rPr>
          <t>Inserire il punteggio indicato nel sistema GPS
dal SIDI</t>
        </r>
        <r>
          <rPr>
            <b/>
            <sz val="9"/>
            <color indexed="81"/>
            <rFont val="Tahoma"/>
            <family val="2"/>
          </rPr>
          <t xml:space="preserve">
</t>
        </r>
      </text>
    </comment>
    <comment ref="AD2" authorId="1" shapeId="0" xr:uid="{31868B2F-20B3-45C3-AD9A-32FD0F7D1096}">
      <text>
        <r>
          <rPr>
            <b/>
            <sz val="11"/>
            <color indexed="81"/>
            <rFont val="Tahoma"/>
            <family val="2"/>
          </rPr>
          <t>Inserire il punteggio indicato nel sistema GPS
dal SIDI</t>
        </r>
        <r>
          <rPr>
            <b/>
            <sz val="9"/>
            <color indexed="81"/>
            <rFont val="Tahoma"/>
            <family val="2"/>
          </rPr>
          <t xml:space="preserve">
</t>
        </r>
      </text>
    </comment>
    <comment ref="AN2" authorId="1" shapeId="0" xr:uid="{874E46A8-8C97-4A63-BB90-A1AC130847B6}">
      <text>
        <r>
          <rPr>
            <b/>
            <sz val="11"/>
            <color indexed="81"/>
            <rFont val="Tahoma"/>
            <family val="2"/>
          </rPr>
          <t>Inserire il punteggio indicato nel sistema GPS
dal SIDI</t>
        </r>
        <r>
          <rPr>
            <b/>
            <sz val="9"/>
            <color indexed="81"/>
            <rFont val="Tahoma"/>
            <family val="2"/>
          </rPr>
          <t xml:space="preserve">
</t>
        </r>
      </text>
    </comment>
    <comment ref="AE9" authorId="0" shapeId="0" xr:uid="{D1B9C76F-3BCA-4508-A44C-818AB9520E0F}">
      <text>
        <r>
          <rPr>
            <b/>
            <sz val="11"/>
            <color indexed="81"/>
            <rFont val="Tahoma"/>
            <family val="2"/>
          </rPr>
          <t>Inserire SI / NO</t>
        </r>
      </text>
    </comment>
  </commentList>
</comments>
</file>

<file path=xl/sharedStrings.xml><?xml version="1.0" encoding="utf-8"?>
<sst xmlns="http://schemas.openxmlformats.org/spreadsheetml/2006/main" count="2785" uniqueCount="299">
  <si>
    <t>voto</t>
  </si>
  <si>
    <t>60/100/110 ecc</t>
  </si>
  <si>
    <t>A</t>
  </si>
  <si>
    <t>Punteggio per il titolo di accesso alla graduatoria</t>
  </si>
  <si>
    <t>in 110mi</t>
  </si>
  <si>
    <t>in 100mi</t>
  </si>
  <si>
    <t>lode (si/no)</t>
  </si>
  <si>
    <t>A.1</t>
  </si>
  <si>
    <t xml:space="preserve">Titolo di studio che costituisce titolo di accesso </t>
  </si>
  <si>
    <t>B</t>
  </si>
  <si>
    <t>Punteggio per i titoli accademici e scientifici</t>
  </si>
  <si>
    <t>B.1</t>
  </si>
  <si>
    <t xml:space="preserve">Altro Diploma  di  laurea,  laurea  specialistica,  laurea  magistrale,...
</t>
  </si>
  <si>
    <t>n. titoli</t>
  </si>
  <si>
    <t>Versione</t>
  </si>
  <si>
    <t xml:space="preserve">Abilitazione su posto o CDC per lo spec.o grado, utiliz. come Tit. di Accesso in aggiunta ad A1
</t>
  </si>
  <si>
    <t>B.2</t>
  </si>
  <si>
    <t>Diploma ISEF, Laurea triennale o diploma accademico di I
livello, diverso dal punto B.1</t>
  </si>
  <si>
    <t>B.3</t>
  </si>
  <si>
    <t>Diploma di Istituto tecnico superiore, per ciascun titolo</t>
  </si>
  <si>
    <t>Laurea Triennale, Diploma Accad.co di I liv.</t>
  </si>
  <si>
    <t>B.4</t>
  </si>
  <si>
    <r>
      <t xml:space="preserve">Abilitazione  </t>
    </r>
    <r>
      <rPr>
        <b/>
        <sz val="12"/>
        <rFont val="Garamond"/>
        <family val="1"/>
      </rPr>
      <t>per  altra  classe  di  concorso</t>
    </r>
    <r>
      <rPr>
        <sz val="12"/>
        <rFont val="Garamond"/>
        <family val="1"/>
      </rPr>
      <t xml:space="preserve"> </t>
    </r>
  </si>
  <si>
    <t>Diploma di Ist.to Tecnico Superiore</t>
  </si>
  <si>
    <t>B.5</t>
  </si>
  <si>
    <t>Titolo di specializzazione sul sostegno, per ciascun titolo</t>
  </si>
  <si>
    <r>
      <rPr>
        <b/>
        <sz val="10"/>
        <rFont val="Garamond"/>
        <family val="1"/>
      </rPr>
      <t xml:space="preserve">Superamento </t>
    </r>
    <r>
      <rPr>
        <sz val="10"/>
        <rFont val="Garamond"/>
        <family val="1"/>
      </rPr>
      <t xml:space="preserve">delle prove di un Concorso Ord., per </t>
    </r>
    <r>
      <rPr>
        <b/>
        <sz val="10"/>
        <rFont val="Garamond"/>
        <family val="1"/>
      </rPr>
      <t>Titoli ede Esami</t>
    </r>
  </si>
  <si>
    <t>B.6</t>
  </si>
  <si>
    <r>
      <t xml:space="preserve">Superamento di un concorso </t>
    </r>
    <r>
      <rPr>
        <b/>
        <sz val="12"/>
        <rFont val="Garamond"/>
        <family val="1"/>
      </rPr>
      <t>ordinario per titoli ed esami S</t>
    </r>
    <r>
      <rPr>
        <sz val="12"/>
        <rFont val="Garamond"/>
        <family val="1"/>
      </rPr>
      <t>econdaria  1^ e 2^ diverso da p.to B.4</t>
    </r>
  </si>
  <si>
    <t>Dottorato di ricerca; diploma di perfezionamento  per ciascun titolo</t>
  </si>
  <si>
    <t>B.7</t>
  </si>
  <si>
    <t xml:space="preserve">Abilitazione scientifica nazionale a professore di I o II fascia
</t>
  </si>
  <si>
    <t>B.8</t>
  </si>
  <si>
    <t>Attività  di  ricerca  scientifica sulla base di Assegni</t>
  </si>
  <si>
    <t>B.9</t>
  </si>
  <si>
    <t>Attività  di  ricerca  scientifica</t>
  </si>
  <si>
    <t>Inserimento graduat. docenti AFAM (per ciascuna grad.ria)</t>
  </si>
  <si>
    <t>B.10</t>
  </si>
  <si>
    <t>Inserimento graduat. docenti AFAM</t>
  </si>
  <si>
    <t>Diploma   di   spec. Univers. pluriennale, non altrimenti valutato</t>
  </si>
  <si>
    <t>B.11</t>
  </si>
  <si>
    <t>si/no</t>
  </si>
  <si>
    <r>
      <t xml:space="preserve">Diploma di Specializzazione su </t>
    </r>
    <r>
      <rPr>
        <b/>
        <sz val="10"/>
        <color rgb="FF000000"/>
        <rFont val="Times New Roman"/>
        <family val="1"/>
      </rPr>
      <t>Sostegno su  altro grado</t>
    </r>
  </si>
  <si>
    <t>B.12</t>
  </si>
  <si>
    <r>
      <t xml:space="preserve">Titolo   di   </t>
    </r>
    <r>
      <rPr>
        <b/>
        <sz val="12"/>
        <rFont val="Garamond"/>
        <family val="1"/>
      </rPr>
      <t xml:space="preserve">perfez. all’insegnamento </t>
    </r>
    <r>
      <rPr>
        <sz val="12"/>
        <rFont val="Garamond"/>
        <family val="1"/>
      </rPr>
      <t xml:space="preserve">  in  </t>
    </r>
    <r>
      <rPr>
        <b/>
        <sz val="12"/>
        <rFont val="Garamond"/>
        <family val="1"/>
      </rPr>
      <t xml:space="preserve"> CLIL</t>
    </r>
    <r>
      <rPr>
        <sz val="12"/>
        <rFont val="Garamond"/>
        <family val="1"/>
      </rPr>
      <t xml:space="preserve">
</t>
    </r>
  </si>
  <si>
    <r>
      <t xml:space="preserve">Titolo   di   </t>
    </r>
    <r>
      <rPr>
        <b/>
        <sz val="10"/>
        <rFont val="Garamond"/>
        <family val="1"/>
      </rPr>
      <t xml:space="preserve">perfez. all’insegnamento </t>
    </r>
    <r>
      <rPr>
        <sz val="10"/>
        <rFont val="Garamond"/>
        <family val="1"/>
      </rPr>
      <t xml:space="preserve">  in  </t>
    </r>
    <r>
      <rPr>
        <b/>
        <sz val="10"/>
        <rFont val="Garamond"/>
        <family val="1"/>
      </rPr>
      <t xml:space="preserve"> CLIL</t>
    </r>
    <r>
      <rPr>
        <sz val="10"/>
        <rFont val="Garamond"/>
        <family val="1"/>
      </rPr>
      <t xml:space="preserve">
</t>
    </r>
  </si>
  <si>
    <t>B.13</t>
  </si>
  <si>
    <r>
      <rPr>
        <b/>
        <sz val="12"/>
        <rFont val="Garamond"/>
        <family val="1"/>
      </rPr>
      <t xml:space="preserve">Certificazione  CeClil </t>
    </r>
    <r>
      <rPr>
        <sz val="12"/>
        <rFont val="Garamond"/>
        <family val="1"/>
      </rPr>
      <t xml:space="preserve"> o  </t>
    </r>
    <r>
      <rPr>
        <b/>
        <sz val="12"/>
        <rFont val="Garamond"/>
        <family val="1"/>
      </rPr>
      <t xml:space="preserve">certificazione  in CLIL </t>
    </r>
  </si>
  <si>
    <r>
      <rPr>
        <b/>
        <sz val="10"/>
        <rFont val="Garamond"/>
        <family val="1"/>
      </rPr>
      <t xml:space="preserve">Certificazione  CeClil </t>
    </r>
    <r>
      <rPr>
        <sz val="10"/>
        <rFont val="Garamond"/>
        <family val="1"/>
      </rPr>
      <t xml:space="preserve"> o  </t>
    </r>
    <r>
      <rPr>
        <b/>
        <sz val="10"/>
        <rFont val="Garamond"/>
        <family val="1"/>
      </rPr>
      <t xml:space="preserve">certificazione  in CLIL </t>
    </r>
  </si>
  <si>
    <r>
      <t>B.14</t>
    </r>
    <r>
      <rPr>
        <sz val="11"/>
        <color theme="1"/>
        <rFont val="Calibri"/>
        <family val="2"/>
        <scheme val="minor"/>
      </rPr>
      <t/>
    </r>
  </si>
  <si>
    <t>Certificazione Lingua Straniera (B2 / C1 / C2 )</t>
  </si>
  <si>
    <t>(B2/C1/C2)</t>
  </si>
  <si>
    <r>
      <t xml:space="preserve">Certificazione </t>
    </r>
    <r>
      <rPr>
        <b/>
        <sz val="10"/>
        <color rgb="FF000000"/>
        <rFont val="Times New Roman"/>
        <family val="1"/>
      </rPr>
      <t>Lingua Straniera (B2 / C1 / C2 )</t>
    </r>
  </si>
  <si>
    <r>
      <t>B.15</t>
    </r>
    <r>
      <rPr>
        <sz val="11"/>
        <color theme="1"/>
        <rFont val="Calibri"/>
        <family val="2"/>
        <scheme val="minor"/>
      </rPr>
      <t/>
    </r>
  </si>
  <si>
    <t>Diploma perf.1500 h o 60 CFU</t>
  </si>
  <si>
    <t>Diploma perf.1500 h o 60 CFU, Master Univ.rio di I e II liv.</t>
  </si>
  <si>
    <r>
      <t>B.16</t>
    </r>
    <r>
      <rPr>
        <sz val="11"/>
        <color theme="1"/>
        <rFont val="Calibri"/>
        <family val="2"/>
        <scheme val="minor"/>
      </rPr>
      <t/>
    </r>
  </si>
  <si>
    <r>
      <t xml:space="preserve">Titolo Spec.ne  in </t>
    </r>
    <r>
      <rPr>
        <b/>
        <sz val="12"/>
        <color rgb="FF000000"/>
        <rFont val="Times New Roman"/>
        <family val="1"/>
      </rPr>
      <t>Italiano L2</t>
    </r>
  </si>
  <si>
    <r>
      <t xml:space="preserve">Titolo Spec.ne  in </t>
    </r>
    <r>
      <rPr>
        <b/>
        <sz val="10"/>
        <color rgb="FF000000"/>
        <rFont val="Times New Roman"/>
        <family val="1"/>
      </rPr>
      <t>Italiano L2</t>
    </r>
  </si>
  <si>
    <r>
      <t>B.17</t>
    </r>
    <r>
      <rPr>
        <sz val="11"/>
        <color theme="1"/>
        <rFont val="Calibri"/>
        <family val="2"/>
        <scheme val="minor"/>
      </rPr>
      <t/>
    </r>
  </si>
  <si>
    <t>Certificazioni inf.che</t>
  </si>
  <si>
    <t xml:space="preserve">Totale punteggi Titoli Accademici e Scientifici - TITOLO "B"  </t>
  </si>
  <si>
    <t xml:space="preserve">Totale punteggi Titoli di Servizio - TITOLO "C"  </t>
  </si>
  <si>
    <t xml:space="preserve">TOTALE PUNTEGGIO VALIDATO   </t>
  </si>
  <si>
    <t xml:space="preserve"> </t>
  </si>
  <si>
    <t>CALCOLO    dei    GIORNI</t>
  </si>
  <si>
    <t>da</t>
  </si>
  <si>
    <t>al</t>
  </si>
  <si>
    <t>Totale giorni</t>
  </si>
  <si>
    <t xml:space="preserve">corrispondenti a </t>
  </si>
  <si>
    <t>anni</t>
  </si>
  <si>
    <t>mesi</t>
  </si>
  <si>
    <t>giorni</t>
  </si>
  <si>
    <t>Al Dirigente USR – Ufficio VII Ambito Territoriale</t>
  </si>
  <si>
    <t>Prof.</t>
  </si>
  <si>
    <t xml:space="preserve">Ai Dirigenti Scolastici delle Scuole Statali </t>
  </si>
  <si>
    <t>nato il</t>
  </si>
  <si>
    <t>luogo</t>
  </si>
  <si>
    <t>mail</t>
  </si>
  <si>
    <t>Codice Fisc</t>
  </si>
  <si>
    <t>Prec.Decreto</t>
  </si>
  <si>
    <t>del</t>
  </si>
  <si>
    <t>DECRETA</t>
  </si>
  <si>
    <t>CDC</t>
  </si>
  <si>
    <t>Descrizione</t>
  </si>
  <si>
    <t>Titoli di Accesso</t>
  </si>
  <si>
    <t>Titoli Accad. e Scientifici</t>
  </si>
  <si>
    <t>Titoli di Servizio</t>
  </si>
  <si>
    <t xml:space="preserve">CALCOLO    dei    GIORNI </t>
  </si>
  <si>
    <t>C.D.C.</t>
  </si>
  <si>
    <t xml:space="preserve">Titolo di studio che costituisce titolo di accesso, ovvero ABILITAZIONE o LAUREA </t>
  </si>
  <si>
    <t>A3</t>
  </si>
  <si>
    <t>A4</t>
  </si>
  <si>
    <t>A4   -   2^   FASCIA</t>
  </si>
  <si>
    <t>A3   -    1^  FASCIA    NORMALE</t>
  </si>
  <si>
    <t>Titolo di ABILITAZIONE che costituisce accesso alla CDC</t>
  </si>
  <si>
    <t>A.2a</t>
  </si>
  <si>
    <t>A.2b</t>
  </si>
  <si>
    <t>A.2c</t>
  </si>
  <si>
    <t>A.2d</t>
  </si>
  <si>
    <t>A.2e</t>
  </si>
  <si>
    <r>
      <t>Se Abilitaz. c/o SSIS, COBASLID, BIFORDOC, oppure su A30 -A 29,</t>
    </r>
    <r>
      <rPr>
        <b/>
        <sz val="10"/>
        <rFont val="Garamond"/>
        <family val="1"/>
      </rPr>
      <t xml:space="preserve"> in più</t>
    </r>
  </si>
  <si>
    <r>
      <t>Se Abilitaz. Con TFA a num programmato, ai sensi art.15 c.1,17 del DM 249/10,</t>
    </r>
    <r>
      <rPr>
        <b/>
        <sz val="10"/>
        <rFont val="Garamond"/>
        <family val="1"/>
      </rPr>
      <t xml:space="preserve"> in più</t>
    </r>
  </si>
  <si>
    <r>
      <t>Se Abilitaz. Con percorsi Speciali ex art. 15, c. 1bis DM 249/10</t>
    </r>
    <r>
      <rPr>
        <b/>
        <sz val="10"/>
        <rFont val="Garamond"/>
        <family val="1"/>
      </rPr>
      <t xml:space="preserve"> in più</t>
    </r>
  </si>
  <si>
    <r>
      <t>Se Abilitaz.conseguita all'estero</t>
    </r>
    <r>
      <rPr>
        <b/>
        <sz val="10"/>
        <rFont val="Garamond"/>
        <family val="1"/>
      </rPr>
      <t xml:space="preserve"> 12 p. per ogni anno</t>
    </r>
    <r>
      <rPr>
        <sz val="10"/>
        <rFont val="Garamond"/>
        <family val="1"/>
      </rPr>
      <t xml:space="preserve"> durata legale  e </t>
    </r>
    <r>
      <rPr>
        <b/>
        <sz val="10"/>
        <rFont val="Garamond"/>
        <family val="1"/>
      </rPr>
      <t>30</t>
    </r>
    <r>
      <rPr>
        <sz val="10"/>
        <rFont val="Garamond"/>
        <family val="1"/>
      </rPr>
      <t xml:space="preserve"> se con perscorsi selettivi ,</t>
    </r>
    <r>
      <rPr>
        <b/>
        <sz val="10"/>
        <rFont val="Garamond"/>
        <family val="1"/>
      </rPr>
      <t xml:space="preserve"> in più</t>
    </r>
  </si>
  <si>
    <r>
      <t xml:space="preserve">Se Abilitaz. Con percorsi triennali (2 anni per diploma di II liv + 1 per TFA), </t>
    </r>
    <r>
      <rPr>
        <b/>
        <sz val="10"/>
        <rFont val="Garamond"/>
        <family val="1"/>
      </rPr>
      <t>in più</t>
    </r>
  </si>
  <si>
    <t>(si / no)</t>
  </si>
  <si>
    <t xml:space="preserve">Diploma di Laurea, Magisttr.Spec.di II Liv.se diverso da quello che ha costitutito accesso all'Abilitazione di cui a p. A.1
</t>
  </si>
  <si>
    <t xml:space="preserve"> Dipl. ISEF, L.Triennale o Dipl. Accademico I liv., che non costituisca accesso per Abilit. di cui al p. A.1</t>
  </si>
  <si>
    <t>Ulteriore Abilitazione nella stessa CDC, per ciascun titolo p. 3</t>
  </si>
  <si>
    <t>Dottorato di ricerca; diploma di perfezionamento  per ciascun titolo p. 12</t>
  </si>
  <si>
    <t xml:space="preserve">Abilitazione scientifica nazionale a professore di I o II fascia, pwer ciascun Titolo p. 12
</t>
  </si>
  <si>
    <t>Attività  di  ricerca  scientifica sulla base di Assegni, per ciascun titolo p. 12</t>
  </si>
  <si>
    <t>Inserimento graduat. docenti AFAM (per ciascuna grad.ria), per ciascun Titolo p. 12</t>
  </si>
  <si>
    <r>
      <t xml:space="preserve">Titolo   di   </t>
    </r>
    <r>
      <rPr>
        <b/>
        <sz val="10"/>
        <rFont val="Garamond"/>
        <family val="1"/>
      </rPr>
      <t xml:space="preserve">perfez. all’insegnamento </t>
    </r>
    <r>
      <rPr>
        <sz val="10"/>
        <rFont val="Garamond"/>
        <family val="1"/>
      </rPr>
      <t xml:space="preserve">  in  </t>
    </r>
    <r>
      <rPr>
        <b/>
        <sz val="10"/>
        <rFont val="Garamond"/>
        <family val="1"/>
      </rPr>
      <t xml:space="preserve"> CLIL, per ciascun Titolo p. 6</t>
    </r>
    <r>
      <rPr>
        <sz val="10"/>
        <rFont val="Garamond"/>
        <family val="1"/>
      </rPr>
      <t xml:space="preserve">
</t>
    </r>
  </si>
  <si>
    <r>
      <rPr>
        <b/>
        <sz val="10"/>
        <rFont val="Garamond"/>
        <family val="1"/>
      </rPr>
      <t xml:space="preserve">Certificazione  CeClil </t>
    </r>
    <r>
      <rPr>
        <sz val="10"/>
        <rFont val="Garamond"/>
        <family val="1"/>
      </rPr>
      <t xml:space="preserve"> o  </t>
    </r>
    <r>
      <rPr>
        <b/>
        <sz val="10"/>
        <rFont val="Garamond"/>
        <family val="1"/>
      </rPr>
      <t>certificazione  in CLIL, per ciascun Titolo p.3</t>
    </r>
  </si>
  <si>
    <t>Cetificazionii informatiche, per ciascun Titolo p. 0,50 - max 4 Titoli</t>
  </si>
  <si>
    <r>
      <rPr>
        <b/>
        <sz val="10"/>
        <rFont val="Garamond"/>
        <family val="1"/>
      </rPr>
      <t xml:space="preserve">Superamento </t>
    </r>
    <r>
      <rPr>
        <sz val="10"/>
        <rFont val="Garamond"/>
        <family val="1"/>
      </rPr>
      <t xml:space="preserve">delle prove di un Concorso Ord., per </t>
    </r>
    <r>
      <rPr>
        <b/>
        <sz val="10"/>
        <rFont val="Garamond"/>
        <family val="1"/>
      </rPr>
      <t>Titoli ede Esami</t>
    </r>
    <r>
      <rPr>
        <sz val="10"/>
        <rFont val="Garamond"/>
        <family val="1"/>
      </rPr>
      <t>,se non valutato in B.4 - p. 3 per ogni Titolo</t>
    </r>
  </si>
  <si>
    <t>Titolo di Spec.ne su Sostegno agli alunni con disabilità, per ciascun titolo p. 9</t>
  </si>
  <si>
    <t>Diploma   di   spec. Univers. pluriennale, non altrimenti valutato, p. 2 per ciadcun Titolo -  max 1 Titolo</t>
  </si>
  <si>
    <r>
      <t xml:space="preserve">Titolo Spec.ne  in </t>
    </r>
    <r>
      <rPr>
        <b/>
        <sz val="10"/>
        <color rgb="FF000000"/>
        <rFont val="Times New Roman"/>
        <family val="1"/>
      </rPr>
      <t>Italiano L2</t>
    </r>
    <r>
      <rPr>
        <sz val="10"/>
        <color rgb="FF000000"/>
        <rFont val="Times New Roman"/>
        <family val="1"/>
      </rPr>
      <t>. per ciascun Titolo p. 3</t>
    </r>
  </si>
  <si>
    <r>
      <t>Totale punteggi Titoli Accademici e Scientifici -</t>
    </r>
    <r>
      <rPr>
        <b/>
        <sz val="10"/>
        <color rgb="FF000000"/>
        <rFont val="Times New Roman"/>
        <family val="1"/>
      </rPr>
      <t xml:space="preserve"> TITOLO "A"  </t>
    </r>
  </si>
  <si>
    <r>
      <t xml:space="preserve">Totale punteggi Titoli Accademici e Scientifici - </t>
    </r>
    <r>
      <rPr>
        <b/>
        <sz val="10"/>
        <color rgb="FF000000"/>
        <rFont val="Times New Roman"/>
        <family val="1"/>
      </rPr>
      <t xml:space="preserve">TITOLO "B"  </t>
    </r>
  </si>
  <si>
    <t>Interventi di Correzioni Manuali sul punteggio per sovrapposizioni o superamento limite punteggio annuale</t>
  </si>
  <si>
    <r>
      <rPr>
        <b/>
        <sz val="10"/>
        <color rgb="FF000000"/>
        <rFont val="Times New Roman"/>
        <family val="1"/>
      </rPr>
      <t>Riduzioni</t>
    </r>
    <r>
      <rPr>
        <sz val="10"/>
        <color rgb="FF000000"/>
        <rFont val="Times New Roman"/>
        <family val="1"/>
      </rPr>
      <t xml:space="preserve"> effettuate in automatico per superamenti limiti annui di 12 o 6 p.</t>
    </r>
  </si>
  <si>
    <r>
      <rPr>
        <b/>
        <sz val="20"/>
        <color theme="3" tint="0.39997558519241921"/>
        <rFont val="Times New Roman"/>
        <family val="1"/>
      </rPr>
      <t>2^</t>
    </r>
    <r>
      <rPr>
        <b/>
        <sz val="14"/>
        <color theme="3" tint="0.39997558519241921"/>
        <rFont val="Times New Roman"/>
        <family val="1"/>
      </rPr>
      <t xml:space="preserve"> FASCIA</t>
    </r>
  </si>
  <si>
    <t>nato a</t>
  </si>
  <si>
    <t>il</t>
  </si>
  <si>
    <t>Al Prof.</t>
  </si>
  <si>
    <t>A7</t>
  </si>
  <si>
    <t>A2</t>
  </si>
  <si>
    <t>Ai percorsi di Spec.ne di cui art.13 DM 249/10 o altri analoghi presi all'estero con ammissione selettiva e a num.oprogrammato - ulteriori 12 punti</t>
  </si>
  <si>
    <t>A7      -      1^  FASCIA     SOSTEGNO</t>
  </si>
  <si>
    <t>Ulteriore Dipl. di Laurea, Special.Magistr. Diploma Acc.co di II liv. ecc. diversa da A1 o da B1 e che non sia Titolo di Accesso</t>
  </si>
  <si>
    <t>cdc</t>
  </si>
  <si>
    <t>Nome cdc</t>
  </si>
  <si>
    <t>nome cdc</t>
  </si>
  <si>
    <t>Documento firmato digitalmente ai sensi del D.L.svo 82/2005</t>
  </si>
  <si>
    <t>&lt;--Immetti manualmente i punti</t>
  </si>
  <si>
    <t>CONSIDERATO che questa scuola ha l’obbligo di effettuare la VALIDAZIONE della domanda, delle classi di concorso in essa indicate, in quanto ha stipulato con la docente la prima nomina nel biennio 2022/ 23 - 2023/24, così come previsto dalla O.M. n. 112 del 6/05/2022;</t>
  </si>
  <si>
    <t>la VALIDAZIONE dei punteggi relativi alle classi di concorso sottoelencate, relative alla domanda di inclusione quale docente a tempo deternminato  nelle Graduatorie provinciali e di Istituto per il biennio 2022/23 - 2023/24</t>
  </si>
  <si>
    <t>A8</t>
  </si>
  <si>
    <t>A8      -      2^  FASCIA     SOSTEGNO</t>
  </si>
  <si>
    <t>2^ FASCIA SOST.</t>
  </si>
  <si>
    <t>DECRETO di</t>
  </si>
  <si>
    <t>tipo grad.ria</t>
  </si>
  <si>
    <t xml:space="preserve">Tipo </t>
  </si>
  <si>
    <t>1^ FASCIA NORMALE</t>
  </si>
  <si>
    <t>1^ FASCIA SOSTEGNO</t>
  </si>
  <si>
    <t>&lt;&lt;--(si/no)</t>
  </si>
  <si>
    <t>&lt;&lt;-(si/no)</t>
  </si>
  <si>
    <t xml:space="preserve">Abilitazione su posto o CDC per lo spec.o grado, utiliz. come Tit. di Accesso in aggiunta ad A1 8VEDI Tab. A/8)
</t>
  </si>
  <si>
    <t>n.anni</t>
  </si>
  <si>
    <t>percorso selettivo</t>
  </si>
  <si>
    <t>Inserire solo i dati personali nel foglio "DECRETO", nelle parti gialle, e solo nei fogli successivi i Titoli, sempre  nelle celle gialle</t>
  </si>
  <si>
    <t>è  inserito nelle graduatorie</t>
  </si>
  <si>
    <t xml:space="preserve">TOTALI </t>
  </si>
  <si>
    <t>A.S       CDC</t>
  </si>
  <si>
    <t>TABELLA   UTILE  PER  CALCOLO  PUNTEGGIO  CONOSCENDO  I  GIORNI  DI  SERVIZIO  TOTALI  PER  ANNO  SU  UNA  DETERMINATA  CDC</t>
  </si>
  <si>
    <t>Nome Docente</t>
  </si>
  <si>
    <t>C</t>
  </si>
  <si>
    <r>
      <rPr>
        <b/>
        <sz val="24"/>
        <color theme="3"/>
        <rFont val="Times New Roman"/>
        <family val="1"/>
      </rPr>
      <t xml:space="preserve">Anno Finanziario   - </t>
    </r>
    <r>
      <rPr>
        <b/>
        <sz val="24"/>
        <color rgb="FFFF0000"/>
        <rFont val="Times New Roman"/>
        <family val="1"/>
      </rPr>
      <t xml:space="preserve">  360  </t>
    </r>
    <r>
      <rPr>
        <b/>
        <sz val="24"/>
        <color theme="3"/>
        <rFont val="Times New Roman"/>
        <family val="1"/>
      </rPr>
      <t>GIORNI</t>
    </r>
  </si>
  <si>
    <r>
      <rPr>
        <b/>
        <sz val="24"/>
        <color theme="3"/>
        <rFont val="Times New Roman"/>
        <family val="1"/>
      </rPr>
      <t xml:space="preserve">Anno Solare   -    </t>
    </r>
    <r>
      <rPr>
        <b/>
        <sz val="24"/>
        <color rgb="FFFF0000"/>
        <rFont val="Times New Roman"/>
        <family val="1"/>
      </rPr>
      <t xml:space="preserve">365  </t>
    </r>
    <r>
      <rPr>
        <b/>
        <sz val="24"/>
        <color theme="3"/>
        <rFont val="Times New Roman"/>
        <family val="1"/>
      </rPr>
      <t>GIORNI</t>
    </r>
  </si>
  <si>
    <t>gg. su CDC</t>
  </si>
  <si>
    <t>bn</t>
  </si>
  <si>
    <t>bp</t>
  </si>
  <si>
    <t>bq</t>
  </si>
  <si>
    <t>br</t>
  </si>
  <si>
    <t>bs</t>
  </si>
  <si>
    <t>bt</t>
  </si>
  <si>
    <t>bu</t>
  </si>
  <si>
    <t>bv</t>
  </si>
  <si>
    <t>bw</t>
  </si>
  <si>
    <t>bx</t>
  </si>
  <si>
    <t>by</t>
  </si>
  <si>
    <t>bz</t>
  </si>
  <si>
    <t>ca</t>
  </si>
  <si>
    <t>cb</t>
  </si>
  <si>
    <t>cd</t>
  </si>
  <si>
    <t>ce</t>
  </si>
  <si>
    <t>cf</t>
  </si>
  <si>
    <t>cg</t>
  </si>
  <si>
    <t>ch</t>
  </si>
  <si>
    <t>ci</t>
  </si>
  <si>
    <t>cj</t>
  </si>
  <si>
    <t>ck</t>
  </si>
  <si>
    <t>cl</t>
  </si>
  <si>
    <t>cm</t>
  </si>
  <si>
    <t>cn</t>
  </si>
  <si>
    <t>co</t>
  </si>
  <si>
    <t>cp</t>
  </si>
  <si>
    <t>cr</t>
  </si>
  <si>
    <t>cs</t>
  </si>
  <si>
    <t>ct</t>
  </si>
  <si>
    <t>cu</t>
  </si>
  <si>
    <t>cv</t>
  </si>
  <si>
    <t>cw</t>
  </si>
  <si>
    <t>cx</t>
  </si>
  <si>
    <t>cy</t>
  </si>
  <si>
    <t>cz</t>
  </si>
  <si>
    <t>db</t>
  </si>
  <si>
    <t>dc</t>
  </si>
  <si>
    <t>dd</t>
  </si>
  <si>
    <t>de</t>
  </si>
  <si>
    <t>df</t>
  </si>
  <si>
    <t>dg</t>
  </si>
  <si>
    <t>dh</t>
  </si>
  <si>
    <t>di</t>
  </si>
  <si>
    <t>dj</t>
  </si>
  <si>
    <t>dk</t>
  </si>
  <si>
    <t>dl</t>
  </si>
  <si>
    <t>dm</t>
  </si>
  <si>
    <t>dn</t>
  </si>
  <si>
    <t>do</t>
  </si>
  <si>
    <t>dp</t>
  </si>
  <si>
    <t>Ordine scuola</t>
  </si>
  <si>
    <t>S</t>
  </si>
  <si>
    <t>M</t>
  </si>
  <si>
    <t>Colonna1</t>
  </si>
  <si>
    <t>TABELLA    PUNTI    TOTALI</t>
  </si>
  <si>
    <r>
      <rPr>
        <b/>
        <sz val="14"/>
        <color theme="1"/>
        <rFont val="Times New Roman"/>
        <family val="1"/>
      </rPr>
      <t xml:space="preserve">TABELLA    PUNTI    </t>
    </r>
    <r>
      <rPr>
        <b/>
        <sz val="18"/>
        <color rgb="FFFF0000"/>
        <rFont val="Times New Roman"/>
        <family val="1"/>
      </rPr>
      <t xml:space="preserve"> SPECIFICI</t>
    </r>
  </si>
  <si>
    <r>
      <rPr>
        <b/>
        <sz val="14"/>
        <rFont val="Times New Roman"/>
        <family val="1"/>
      </rPr>
      <t>TABELLA    PUNTI</t>
    </r>
    <r>
      <rPr>
        <b/>
        <sz val="14"/>
        <color rgb="FF000000"/>
        <rFont val="Times New Roman"/>
        <family val="1"/>
      </rPr>
      <t xml:space="preserve">    </t>
    </r>
    <r>
      <rPr>
        <b/>
        <sz val="18"/>
        <color rgb="FFFF0000"/>
        <rFont val="Times New Roman"/>
        <family val="1"/>
      </rPr>
      <t>ASPECIFICI</t>
    </r>
  </si>
  <si>
    <r>
      <t xml:space="preserve">TOTALE  PUNTI SERVIZIO </t>
    </r>
    <r>
      <rPr>
        <b/>
        <sz val="12"/>
        <color rgb="FFFF0000"/>
        <rFont val="Garamond"/>
        <family val="1"/>
      </rPr>
      <t>SPECIFICO</t>
    </r>
  </si>
  <si>
    <r>
      <t xml:space="preserve">TOTALE  PUNTI SERVIZIO </t>
    </r>
    <r>
      <rPr>
        <b/>
        <sz val="12"/>
        <color rgb="FFFF0000"/>
        <rFont val="Garamond"/>
        <family val="1"/>
      </rPr>
      <t>ASPECIFICO</t>
    </r>
  </si>
  <si>
    <r>
      <t>Totale punteggi Titoli di Servizio -</t>
    </r>
    <r>
      <rPr>
        <b/>
        <sz val="12"/>
        <color rgb="FF000000"/>
        <rFont val="Times New Roman"/>
        <family val="1"/>
      </rPr>
      <t xml:space="preserve"> TITOLO "C"  </t>
    </r>
  </si>
  <si>
    <r>
      <rPr>
        <b/>
        <sz val="11"/>
        <color rgb="FF000000"/>
        <rFont val="Times New Roman"/>
        <family val="1"/>
      </rPr>
      <t>Riduzioni</t>
    </r>
    <r>
      <rPr>
        <sz val="11"/>
        <color rgb="FF000000"/>
        <rFont val="Times New Roman"/>
        <family val="1"/>
      </rPr>
      <t xml:space="preserve"> effettuate in automatico per superamenti limiti annui di 12 o 6 p.</t>
    </r>
  </si>
  <si>
    <t>CDC 1</t>
  </si>
  <si>
    <t>CDC 2</t>
  </si>
  <si>
    <t>CDC 3</t>
  </si>
  <si>
    <t>CDC 4</t>
  </si>
  <si>
    <t>CDC 5</t>
  </si>
  <si>
    <t>CDC 6</t>
  </si>
  <si>
    <t>CDC 7</t>
  </si>
  <si>
    <t>CDC 8</t>
  </si>
  <si>
    <t>CDC1</t>
  </si>
  <si>
    <t>CDC2</t>
  </si>
  <si>
    <t>CDC3</t>
  </si>
  <si>
    <t>CDC4</t>
  </si>
  <si>
    <t>CDC5</t>
  </si>
  <si>
    <t>CDC6</t>
  </si>
  <si>
    <t>CDC7</t>
  </si>
  <si>
    <t>CDC8</t>
  </si>
  <si>
    <t>NO</t>
  </si>
  <si>
    <t>Sostegno</t>
  </si>
  <si>
    <t>TOTALE P.ti</t>
  </si>
  <si>
    <t>Fascia</t>
  </si>
  <si>
    <t>ANNO SCOL.</t>
  </si>
  <si>
    <t>SOST.</t>
  </si>
  <si>
    <t>ORD. SCUOLA</t>
  </si>
  <si>
    <t>"F 5" - STAMPA ZONE</t>
  </si>
  <si>
    <t>ws59@libero.it</t>
  </si>
  <si>
    <t xml:space="preserve">Versione </t>
  </si>
  <si>
    <r>
      <t>Infine per la eventuale STAMPA dei TITOLI DI SERVIZIO  è possibile, all'interno della cartella,  selezionare con "</t>
    </r>
    <r>
      <rPr>
        <sz val="12"/>
        <color rgb="FFFF0000"/>
        <rFont val="Times New Roman"/>
        <family val="1"/>
      </rPr>
      <t>F5</t>
    </r>
    <r>
      <rPr>
        <sz val="12"/>
        <color rgb="FF000000"/>
        <rFont val="Times New Roman"/>
        <family val="1"/>
      </rPr>
      <t>" le zone desiderate, ovvero SERVIZI, PUNTI SPECIFICI, PUNTI ASPECIFICI  e TOTALE PUNTI</t>
    </r>
  </si>
  <si>
    <r>
      <t>Il programma permette ottenere il calcolo del punteggio per le convalide delle GPS dei docenti delle S</t>
    </r>
    <r>
      <rPr>
        <b/>
        <u/>
        <sz val="12"/>
        <color rgb="FF000000"/>
        <rFont val="Times New Roman"/>
        <family val="1"/>
      </rPr>
      <t>cuole Secondarie Superiori e Inferiori,</t>
    </r>
    <r>
      <rPr>
        <b/>
        <sz val="12"/>
        <color rgb="FF000000"/>
        <rFont val="Times New Roman"/>
        <family val="1"/>
      </rPr>
      <t xml:space="preserve"> TAB. A3 e A4 e  quelle per i docenti di sostegno TAB. A7 e A8.         </t>
    </r>
  </si>
  <si>
    <t>U.S.T. di</t>
  </si>
  <si>
    <t>di competenza di</t>
  </si>
  <si>
    <t>PUNTI SISTEMA  SIDI --&gt;&gt;</t>
  </si>
  <si>
    <t>PUNTI SISTEMA SIDI --&gt;&gt;</t>
  </si>
  <si>
    <t>PUNTI SISTEMA SIDI--&gt;&gt;</t>
  </si>
  <si>
    <t>PUNTI SISTEMA SIDI  --&gt;&gt;</t>
  </si>
  <si>
    <t>PUNTI  SISTEMA SIDI  --&gt;&gt;</t>
  </si>
  <si>
    <t xml:space="preserve">della prov.di </t>
  </si>
  <si>
    <t>per le CDC appresso elencate per il biennio 2022/2023 – 2023/2024;</t>
  </si>
  <si>
    <t>il Dirigente Scolastico</t>
  </si>
  <si>
    <t>la Dirigente Scolastica</t>
  </si>
  <si>
    <t>Nome D.S.</t>
  </si>
  <si>
    <t>D.S. soggetto</t>
  </si>
  <si>
    <t>La presente vale come notifica all'interessato, all'USP per l'aggiornamento delle graduatorie provinciali, alle Scuole di tutta la provincia per l'aggiornamento delle rispettive graduatorie di Istituto. Le risultanze del presente provvedimento saranno altresì oggetto di aggiornamento dei dati presenti nel sistema centrale del Miur "SIDI"</t>
  </si>
  <si>
    <t>TOTALE PUNTI</t>
  </si>
  <si>
    <t xml:space="preserve">Il programma volutamente NON contiene, formule oscurate, al fine sia di controllare i dati che concorrono a un determinato risultato, ma soprattutto per dare un piccolo contributo all'uso di un Foglio elettronico che, se usato sapientemente, costituisce un ottimo strumento per ogni segreteria delle nostre scuole. Contributo spontaneamente offerto non ritenendo di essere (come dovrebbe fare ognuno di noi nei confronti degli altri colleghi) unici depositari del sapere in genere. </t>
  </si>
  <si>
    <r>
      <t xml:space="preserve">VISTA </t>
    </r>
    <r>
      <rPr>
        <i/>
        <sz val="14"/>
        <color rgb="FF000000"/>
        <rFont val="Times New Roman"/>
        <family val="1"/>
      </rPr>
      <t>l’O.M. n.112 del 6 maggio 2022 con la quale il Ministero dell’Istruzione disciplina, in prima applicazione e per il biennio 2022/2023 – 2023/2024, la costituzione delle graduatorie provinciali per le supplenze (GPS) e delle graduatorie d’Istituto su posto comune e di sostegno del personale docente nelle Istituzioni Scolastiche Statali e del personale educativo;</t>
    </r>
  </si>
  <si>
    <r>
      <t xml:space="preserve">CONSIDERATO </t>
    </r>
    <r>
      <rPr>
        <i/>
        <sz val="14"/>
        <color rgb="FF000000"/>
        <rFont val="Times New Roman"/>
        <family val="1"/>
      </rPr>
      <t xml:space="preserve">che il Prof.                     </t>
    </r>
  </si>
  <si>
    <r>
      <t xml:space="preserve">VISTA </t>
    </r>
    <r>
      <rPr>
        <i/>
        <sz val="14"/>
        <color rgb="FF000000"/>
        <rFont val="Times New Roman"/>
        <family val="1"/>
      </rPr>
      <t>la domanda presentata dall’ interessato e relativi titoli richiesti, estrapolati dal sistema SIDI;</t>
    </r>
  </si>
  <si>
    <r>
      <t xml:space="preserve">VERIFICATO </t>
    </r>
    <r>
      <rPr>
        <i/>
        <sz val="14"/>
        <color rgb="FF000000"/>
        <rFont val="Times New Roman"/>
        <family val="1"/>
      </rPr>
      <t>il possesso del titolo di accesso e dei servizi effettuati;</t>
    </r>
  </si>
  <si>
    <r>
      <t>VISTO</t>
    </r>
    <r>
      <rPr>
        <i/>
        <sz val="14"/>
        <color rgb="FF000000"/>
        <rFont val="Times New Roman"/>
        <family val="1"/>
      </rPr>
      <t xml:space="preserve"> quanto disposto dall'U.S.T circa quanto precisa nei confronti delle Istituzioni scolastiche, tenute alla validazione di tutte le classi di concorso per le quali l'interessato ha espresso richiesta</t>
    </r>
    <r>
      <rPr>
        <b/>
        <i/>
        <sz val="14"/>
        <color rgb="FF000000"/>
        <rFont val="Times New Roman"/>
        <family val="1"/>
      </rPr>
      <t xml:space="preserve"> </t>
    </r>
    <r>
      <rPr>
        <i/>
        <sz val="14"/>
        <color rgb="FF000000"/>
        <rFont val="Times New Roman"/>
        <family val="1"/>
      </rPr>
      <t>di inserimento</t>
    </r>
  </si>
  <si>
    <t>esempio</t>
  </si>
  <si>
    <t xml:space="preserve">Eventuali correzioni, richieste di modifica, suggerimenti ecc, possono essere rivolte al seguente indirizzo mail </t>
  </si>
  <si>
    <t>Si può iniziare inserendo i soli dati anagrafici della cartella DECRETO per poi inserire i periodi nella cartella TITOLI DI SERVIZIO, specificando di quale ordine di SCUOLA sia quella determinata CDC  : "S" (Superiore)  "M"  (Media) attraverso il piccolo menù a tendina di ogni cella gialla della riga 7. Il resto del DECRETO verrà compilato in automatico alla fine dell' inserimento di tutti i dati nella cartella TITOLI DI SERVIZIO (naturalmente per i servizi) e le varie CDC (per i titoli culturali).</t>
  </si>
  <si>
    <t>Fatto quanto sopra, quindi bisogna compilare le cartelle delle CDC che all'interno hanno, ognuna, quattro schede  : 1^ Fascia Ordinaria - 1^ Fascia Sostegno - 2^ Fascia Ordinaria - 2^ Fascia Sostegno. La compilazione di ognuna di queste è a scelta dell'operatore cominciando con l'apporre "SI" all'inizio delle schede stesse che si intende valorizzare.</t>
  </si>
  <si>
    <t>Dopo aver scelto l'esatta CDC, l'esatta fascia della medesima, inserendo  "SI" nella parte alta di una o più schede,  procedere con l'inserimento dei titoli culturali. Senza tale scelta la scheda non permette compilazioni. A riguardo, a differenza della cartella "Sostegno", è stata bloccata, nelle nelle sole cartelle denominate "CDC", la possibilità di inserire "SI" nelle schede del sostegno.</t>
  </si>
  <si>
    <r>
      <t xml:space="preserve">La cartella "DECRETO" deve essere compilata sono nelle celle gialle della zona "INSERIMENTO DATI". Il programma automaticamente riporterà nel DECRETO tutte le classi di concorso scelte per le quali è stato apposto "SI" nelle rispettive schede . </t>
    </r>
    <r>
      <rPr>
        <u/>
        <sz val="12"/>
        <color rgb="FF000000"/>
        <rFont val="Times New Roman"/>
        <family val="1"/>
      </rPr>
      <t>E' OPPORTUNO UN CONTROLLO FINALE AL FINE DI VERIFICARE AGGIUNTE INVOLONTARIE DI CLASSI DI CONCORSO</t>
    </r>
    <r>
      <rPr>
        <sz val="12"/>
        <color rgb="FF000000"/>
        <rFont val="Times New Roman"/>
        <family val="1"/>
      </rPr>
      <t xml:space="preserve"> attribuite dal programma solo per aver lasciato impropriamente un "SI" da altre lavorazioni precedenti in CDC che non sono relative al candidato in esame. Aggiungendo il punteggio del SIDI , il programma farà il confronto con quello calcolato e attribuira (nel Decreto) per ogni singola CDC l'etichetta   "CONVALIDA" se punteggio corrispondente o "RETTIFICA",  se vi sono differenze.</t>
    </r>
  </si>
  <si>
    <r>
      <t xml:space="preserve">CALCOLO TITOLI CULTURALI E DI SERVIZIO DOMANDE GPS   </t>
    </r>
    <r>
      <rPr>
        <b/>
        <sz val="18"/>
        <color rgb="FFFF0000"/>
        <rFont val="Times New Roman"/>
        <family val="1"/>
      </rPr>
      <t>MEDIE E SUPERIORI</t>
    </r>
  </si>
  <si>
    <t>ADSS</t>
  </si>
  <si>
    <t>SI</t>
  </si>
  <si>
    <t>no</t>
  </si>
  <si>
    <t>SCIENZE ECONOMICO-AZIENDALI</t>
  </si>
  <si>
    <t>A045</t>
  </si>
  <si>
    <t>Si ringraziano tutte gli Assistenti Amministrativi che hanno collaborato (come sempre!)  alla realizzazione di tale programma e soprattutto alla verifica dello stesso. Quindi Luciana (agli ultimi giorni della sua carriera  e che ci mancherà moltissimo), Cira, Giovanna, Nancy Annalisa, Anna, Carmen, Roberto senza i quali non avremmo avuto certamente la possibilità di arrivare alla conclusione di questa piccola ma simpatica avventura, vissuta sempre nella pù grande serenità ed allegria. Grazie</t>
  </si>
  <si>
    <t>Convalida / Rettifica  punteggio prof.</t>
  </si>
  <si>
    <t>Uff. Scolast.Terr.</t>
  </si>
  <si>
    <r>
      <t xml:space="preserve">VISTI </t>
    </r>
    <r>
      <rPr>
        <i/>
        <sz val="14"/>
        <color rgb="FF000000"/>
        <rFont val="Times New Roman"/>
        <family val="1"/>
      </rPr>
      <t>i punteggi attribuiti nella graduatoria provinciale pubblicata dall'Uff. Scolast.  di</t>
    </r>
  </si>
  <si>
    <t>ai sensi della O.M. 112,22;</t>
  </si>
  <si>
    <r>
      <t>Intestazione scuola o (</t>
    </r>
    <r>
      <rPr>
        <b/>
        <i/>
        <sz val="16"/>
        <color rgb="FF000000"/>
        <rFont val="Times New Roman"/>
        <family val="1"/>
      </rPr>
      <t>contattando via mail su ws59@libero.it)</t>
    </r>
    <r>
      <rPr>
        <b/>
        <i/>
        <sz val="26"/>
        <color rgb="FF000000"/>
        <rFont val="Times New Roman"/>
        <family val="1"/>
      </rPr>
      <t xml:space="preserve"> il logo della scuola</t>
    </r>
  </si>
  <si>
    <t>D</t>
  </si>
  <si>
    <t>E</t>
  </si>
  <si>
    <t>F</t>
  </si>
  <si>
    <t>G</t>
  </si>
  <si>
    <t>6 OTTOBRE 2023</t>
  </si>
  <si>
    <t>37.0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</si>
</sst>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7" x14ac:knownFonts="1">
    <font>
      <sz val="10"/>
      <color rgb="FF000000"/>
      <name val="Times New Roman"/>
      <charset val="204"/>
    </font>
    <font>
      <sz val="11"/>
      <color theme="1"/>
      <name val="Calibri"/>
      <family val="2"/>
      <scheme val="minor"/>
    </font>
    <font>
      <b/>
      <sz val="10"/>
      <color rgb="FF000000"/>
      <name val="Times New Roman"/>
      <family val="1"/>
    </font>
    <font>
      <sz val="10"/>
      <color rgb="FF000000"/>
      <name val="Times New Roman"/>
      <family val="1"/>
    </font>
    <font>
      <sz val="10"/>
      <name val="Garamond"/>
      <family val="1"/>
    </font>
    <font>
      <b/>
      <sz val="12"/>
      <color rgb="FF000000"/>
      <name val="Times New Roman"/>
      <family val="1"/>
    </font>
    <font>
      <sz val="11"/>
      <color rgb="FF000000"/>
      <name val="Times New Roman"/>
      <family val="1"/>
    </font>
    <font>
      <sz val="8"/>
      <name val="Times New Roman"/>
      <family val="1"/>
    </font>
    <font>
      <b/>
      <sz val="14"/>
      <color rgb="FF000000"/>
      <name val="Times New Roman"/>
      <family val="1"/>
    </font>
    <font>
      <b/>
      <sz val="10"/>
      <name val="Garamond"/>
      <family val="1"/>
    </font>
    <font>
      <b/>
      <sz val="10"/>
      <color rgb="FF000000"/>
      <name val="Garamond"/>
      <family val="2"/>
    </font>
    <font>
      <b/>
      <i/>
      <sz val="11"/>
      <color rgb="FF000000"/>
      <name val="Times New Roman"/>
      <family val="1"/>
    </font>
    <font>
      <b/>
      <i/>
      <sz val="12"/>
      <color rgb="FF000000"/>
      <name val="Times New Roman"/>
      <family val="1"/>
    </font>
    <font>
      <b/>
      <i/>
      <sz val="14"/>
      <color rgb="FF000000"/>
      <name val="Times New Roman"/>
      <family val="1"/>
    </font>
    <font>
      <i/>
      <sz val="10"/>
      <color rgb="FF000000"/>
      <name val="Times New Roman"/>
      <family val="1"/>
    </font>
    <font>
      <i/>
      <sz val="11"/>
      <color rgb="FF000000"/>
      <name val="Times New Roman"/>
      <family val="1"/>
    </font>
    <font>
      <i/>
      <sz val="12"/>
      <color rgb="FF000000"/>
      <name val="Times New Roman"/>
      <family val="1"/>
    </font>
    <font>
      <b/>
      <sz val="18"/>
      <color theme="0"/>
      <name val="Times New Roman"/>
      <family val="1"/>
    </font>
    <font>
      <sz val="16"/>
      <color theme="0"/>
      <name val="Times New Roman"/>
      <family val="1"/>
    </font>
    <font>
      <i/>
      <sz val="14"/>
      <color theme="0"/>
      <name val="Times New Roman"/>
      <family val="1"/>
    </font>
    <font>
      <b/>
      <sz val="12"/>
      <color rgb="FF000000"/>
      <name val="Garamond"/>
      <family val="2"/>
    </font>
    <font>
      <b/>
      <sz val="18"/>
      <color rgb="FF000000"/>
      <name val="Times New Roman"/>
      <family val="1"/>
    </font>
    <font>
      <sz val="12"/>
      <color rgb="FF000000"/>
      <name val="Times New Roman"/>
      <family val="1"/>
    </font>
    <font>
      <b/>
      <sz val="14"/>
      <color rgb="FFFFFF00"/>
      <name val="Garamond"/>
      <family val="1"/>
    </font>
    <font>
      <b/>
      <sz val="16"/>
      <color rgb="FF000000"/>
      <name val="Times New Roman"/>
      <family val="1"/>
    </font>
    <font>
      <sz val="16"/>
      <color rgb="FF000000"/>
      <name val="Times New Roman"/>
      <family val="1"/>
    </font>
    <font>
      <b/>
      <sz val="16"/>
      <color theme="1"/>
      <name val="Times New Roman"/>
      <family val="1"/>
    </font>
    <font>
      <b/>
      <i/>
      <sz val="14"/>
      <color theme="0"/>
      <name val="Times New Roman"/>
      <family val="1"/>
    </font>
    <font>
      <sz val="48"/>
      <color indexed="10"/>
      <name val="Rockwell Extra Bold"/>
      <family val="1"/>
    </font>
    <font>
      <sz val="36"/>
      <color indexed="20"/>
      <name val="Rockwell Extra Bold"/>
      <family val="1"/>
    </font>
    <font>
      <sz val="18"/>
      <name val="Arial"/>
      <family val="2"/>
    </font>
    <font>
      <b/>
      <sz val="14"/>
      <name val="Arial"/>
      <family val="2"/>
    </font>
    <font>
      <b/>
      <sz val="14"/>
      <name val="Times New Roman"/>
      <family val="1"/>
    </font>
    <font>
      <sz val="14"/>
      <name val="Times New Roman"/>
      <family val="1"/>
    </font>
    <font>
      <sz val="14"/>
      <color rgb="FF000000"/>
      <name val="Times New Roman"/>
      <family val="1"/>
    </font>
    <font>
      <sz val="12"/>
      <name val="Times New Roman"/>
      <family val="1"/>
    </font>
    <font>
      <sz val="10"/>
      <name val="Times New Roman"/>
      <family val="1"/>
    </font>
    <font>
      <sz val="12"/>
      <color rgb="FF000000"/>
      <name val="Calibri"/>
      <family val="2"/>
    </font>
    <font>
      <b/>
      <sz val="18"/>
      <color theme="1"/>
      <name val="Times New Roman"/>
      <family val="1"/>
    </font>
    <font>
      <sz val="8"/>
      <name val="Times New Roman"/>
      <family val="1"/>
    </font>
    <font>
      <b/>
      <sz val="14"/>
      <color theme="1"/>
      <name val="Times New Roman"/>
      <family val="1"/>
    </font>
    <font>
      <b/>
      <sz val="10"/>
      <name val="Times New Roman"/>
      <family val="1"/>
    </font>
    <font>
      <b/>
      <sz val="12"/>
      <name val="Times New Roman"/>
      <family val="1"/>
    </font>
    <font>
      <b/>
      <sz val="10"/>
      <color theme="0"/>
      <name val="Times New Roman"/>
      <family val="1"/>
    </font>
    <font>
      <b/>
      <sz val="12"/>
      <color theme="0"/>
      <name val="Times New Roman"/>
      <family val="1"/>
    </font>
    <font>
      <b/>
      <sz val="24"/>
      <color rgb="FF000000"/>
      <name val="Times New Roman"/>
      <family val="1"/>
    </font>
    <font>
      <b/>
      <sz val="16"/>
      <color rgb="FF000000"/>
      <name val="Garamond"/>
      <family val="2"/>
    </font>
    <font>
      <b/>
      <sz val="11"/>
      <color rgb="FF000000"/>
      <name val="Times New Roman"/>
      <family val="1"/>
    </font>
    <font>
      <b/>
      <sz val="14"/>
      <color rgb="FFFF0000"/>
      <name val="Times New Roman"/>
      <family val="1"/>
    </font>
    <font>
      <b/>
      <sz val="10"/>
      <color rgb="FFFF0000"/>
      <name val="Times New Roman"/>
      <family val="1"/>
    </font>
    <font>
      <b/>
      <sz val="12"/>
      <color rgb="FFFF0000"/>
      <name val="Times New Roman"/>
      <family val="1"/>
    </font>
    <font>
      <b/>
      <sz val="16"/>
      <color rgb="FFFF0000"/>
      <name val="Times New Roman"/>
      <family val="1"/>
    </font>
    <font>
      <b/>
      <sz val="20"/>
      <color rgb="FFFF0000"/>
      <name val="Times New Roman"/>
      <family val="1"/>
    </font>
    <font>
      <b/>
      <sz val="20"/>
      <color rgb="FF000000"/>
      <name val="Times New Roman"/>
      <family val="1"/>
    </font>
    <font>
      <sz val="18"/>
      <color rgb="FF000000"/>
      <name val="Times New Roman"/>
      <family val="1"/>
    </font>
    <font>
      <b/>
      <sz val="18"/>
      <color rgb="FFFF0000"/>
      <name val="Times New Roman"/>
      <family val="1"/>
    </font>
    <font>
      <sz val="12"/>
      <name val="Garamond"/>
      <family val="1"/>
    </font>
    <font>
      <b/>
      <sz val="12"/>
      <name val="Garamond"/>
      <family val="1"/>
    </font>
    <font>
      <b/>
      <sz val="14"/>
      <name val="Garamond"/>
      <family val="1"/>
    </font>
    <font>
      <b/>
      <i/>
      <sz val="12"/>
      <name val="Garamond"/>
      <family val="1"/>
    </font>
    <font>
      <b/>
      <sz val="14"/>
      <color rgb="FF000000"/>
      <name val="Garamond"/>
      <family val="2"/>
    </font>
    <font>
      <u/>
      <sz val="10"/>
      <color theme="10"/>
      <name val="Times New Roman"/>
      <family val="1"/>
    </font>
    <font>
      <b/>
      <i/>
      <sz val="12"/>
      <name val="Times New Roman"/>
      <family val="1"/>
    </font>
    <font>
      <i/>
      <sz val="12"/>
      <name val="Garamond"/>
      <family val="1"/>
    </font>
    <font>
      <b/>
      <sz val="36"/>
      <color theme="0"/>
      <name val="Times New Roman"/>
      <family val="1"/>
    </font>
    <font>
      <b/>
      <sz val="36"/>
      <color theme="3"/>
      <name val="Times New Roman"/>
      <family val="1"/>
    </font>
    <font>
      <sz val="20"/>
      <color theme="1"/>
      <name val="Times New Roman"/>
      <family val="1"/>
    </font>
    <font>
      <sz val="12"/>
      <color rgb="FFFF0000"/>
      <name val="Times New Roman"/>
      <family val="1"/>
    </font>
    <font>
      <sz val="10"/>
      <color theme="3"/>
      <name val="Garamond"/>
      <family val="1"/>
    </font>
    <font>
      <b/>
      <sz val="24"/>
      <color theme="0"/>
      <name val="Garamond"/>
      <family val="1"/>
    </font>
    <font>
      <b/>
      <sz val="11"/>
      <color rgb="FFFF0000"/>
      <name val="Times New Roman"/>
      <family val="1"/>
    </font>
    <font>
      <b/>
      <i/>
      <sz val="14"/>
      <color rgb="FFFF0000"/>
      <name val="Times New Roman"/>
      <family val="1"/>
    </font>
    <font>
      <b/>
      <i/>
      <sz val="12"/>
      <color theme="3"/>
      <name val="Times New Roman"/>
      <family val="1"/>
    </font>
    <font>
      <b/>
      <sz val="14"/>
      <color theme="3" tint="0.39997558519241921"/>
      <name val="Times New Roman"/>
      <family val="1"/>
    </font>
    <font>
      <b/>
      <sz val="20"/>
      <color theme="3" tint="0.39997558519241921"/>
      <name val="Times New Roman"/>
      <family val="1"/>
    </font>
    <font>
      <b/>
      <sz val="26"/>
      <color theme="0"/>
      <name val="Times New Roman"/>
      <family val="1"/>
    </font>
    <font>
      <b/>
      <sz val="18"/>
      <color theme="3"/>
      <name val="Times New Roman"/>
      <family val="1"/>
    </font>
    <font>
      <b/>
      <sz val="18"/>
      <color theme="1"/>
      <name val="Garamond"/>
      <family val="1"/>
    </font>
    <font>
      <b/>
      <sz val="11"/>
      <color indexed="81"/>
      <name val="Tahoma"/>
      <family val="2"/>
    </font>
    <font>
      <b/>
      <sz val="24"/>
      <color theme="3"/>
      <name val="Garamond"/>
      <family val="1"/>
    </font>
    <font>
      <b/>
      <i/>
      <sz val="10"/>
      <color rgb="FFFF0000"/>
      <name val="Times New Roman"/>
      <family val="1"/>
    </font>
    <font>
      <sz val="10"/>
      <color theme="1"/>
      <name val="Times New Roman"/>
      <family val="1"/>
    </font>
    <font>
      <b/>
      <sz val="9"/>
      <color indexed="81"/>
      <name val="Tahoma"/>
      <family val="2"/>
    </font>
    <font>
      <b/>
      <i/>
      <sz val="16"/>
      <color rgb="FF000000"/>
      <name val="Times New Roman"/>
      <family val="1"/>
    </font>
    <font>
      <b/>
      <i/>
      <sz val="11"/>
      <color theme="1"/>
      <name val="Times New Roman"/>
      <family val="1"/>
    </font>
    <font>
      <b/>
      <sz val="11"/>
      <color rgb="FF009AD0"/>
      <name val="Times New Roman"/>
      <family val="1"/>
    </font>
    <font>
      <b/>
      <sz val="28"/>
      <color rgb="FF000000"/>
      <name val="Times New Roman"/>
      <family val="1"/>
    </font>
    <font>
      <b/>
      <i/>
      <sz val="14"/>
      <color rgb="FFFFFF00"/>
      <name val="Times New Roman"/>
      <family val="1"/>
    </font>
    <font>
      <b/>
      <i/>
      <sz val="10"/>
      <color rgb="FF000000"/>
      <name val="Times New Roman"/>
      <family val="1"/>
    </font>
    <font>
      <b/>
      <sz val="12"/>
      <color theme="3"/>
      <name val="Times New Roman"/>
      <family val="1"/>
    </font>
    <font>
      <b/>
      <sz val="24"/>
      <color rgb="FFFF0000"/>
      <name val="Times New Roman"/>
      <family val="1"/>
    </font>
    <font>
      <b/>
      <sz val="24"/>
      <color theme="3"/>
      <name val="Times New Roman"/>
      <family val="1"/>
    </font>
    <font>
      <b/>
      <sz val="12"/>
      <color rgb="FF000000"/>
      <name val="Garamond"/>
      <family val="1"/>
    </font>
    <font>
      <b/>
      <sz val="10"/>
      <color theme="6" tint="0.59999389629810485"/>
      <name val="Times New Roman"/>
      <family val="1"/>
    </font>
    <font>
      <b/>
      <sz val="16"/>
      <color theme="3"/>
      <name val="Times New Roman"/>
      <family val="1"/>
    </font>
    <font>
      <b/>
      <sz val="12"/>
      <color rgb="FFFF0000"/>
      <name val="Garamond"/>
      <family val="1"/>
    </font>
    <font>
      <b/>
      <sz val="11"/>
      <color theme="3"/>
      <name val="Times New Roman"/>
      <family val="1"/>
    </font>
    <font>
      <b/>
      <sz val="18"/>
      <color rgb="FFFF0000"/>
      <name val="Garamond"/>
      <family val="1"/>
    </font>
    <font>
      <b/>
      <sz val="24"/>
      <color rgb="FFFF0000"/>
      <name val="Garamond"/>
      <family val="1"/>
    </font>
    <font>
      <b/>
      <i/>
      <sz val="24"/>
      <color rgb="FFFF0000"/>
      <name val="Garamond"/>
      <family val="1"/>
    </font>
    <font>
      <b/>
      <i/>
      <sz val="28"/>
      <color rgb="FFFF0000"/>
      <name val="Garamond"/>
      <family val="1"/>
    </font>
    <font>
      <sz val="10"/>
      <color rgb="FFFF0000"/>
      <name val="Times New Roman"/>
      <family val="1"/>
    </font>
    <font>
      <sz val="14"/>
      <color theme="10"/>
      <name val="Times New Roman"/>
      <family val="1"/>
    </font>
    <font>
      <sz val="12"/>
      <color theme="1"/>
      <name val="Times New Roman"/>
      <family val="1"/>
    </font>
    <font>
      <b/>
      <u/>
      <sz val="12"/>
      <color rgb="FF000000"/>
      <name val="Times New Roman"/>
      <family val="1"/>
    </font>
    <font>
      <u/>
      <sz val="12"/>
      <color rgb="FF000000"/>
      <name val="Times New Roman"/>
      <family val="1"/>
    </font>
    <font>
      <i/>
      <sz val="12"/>
      <color rgb="FFFF0000"/>
      <name val="Times New Roman"/>
      <family val="1"/>
    </font>
    <font>
      <b/>
      <i/>
      <sz val="14"/>
      <color theme="1"/>
      <name val="Times New Roman"/>
      <family val="1"/>
    </font>
    <font>
      <u/>
      <sz val="12"/>
      <color theme="1"/>
      <name val="Times New Roman"/>
      <family val="1"/>
    </font>
    <font>
      <b/>
      <i/>
      <sz val="14"/>
      <name val="Times New Roman"/>
      <family val="1"/>
    </font>
    <font>
      <b/>
      <i/>
      <sz val="20"/>
      <color rgb="FF000000"/>
      <name val="Times New Roman"/>
      <family val="1"/>
    </font>
    <font>
      <b/>
      <i/>
      <sz val="26"/>
      <color rgb="FF000000"/>
      <name val="Times New Roman"/>
      <family val="1"/>
    </font>
    <font>
      <b/>
      <sz val="10"/>
      <color indexed="81"/>
      <name val="Tahoma"/>
      <family val="2"/>
    </font>
    <font>
      <i/>
      <sz val="14"/>
      <color rgb="FF000000"/>
      <name val="Times New Roman"/>
      <family val="1"/>
    </font>
    <font>
      <b/>
      <i/>
      <sz val="16"/>
      <name val="Garamond"/>
      <family val="1"/>
    </font>
    <font>
      <b/>
      <i/>
      <sz val="18"/>
      <color rgb="FF000000"/>
      <name val="Times New Roman"/>
      <family val="1"/>
    </font>
    <font>
      <b/>
      <i/>
      <sz val="18"/>
      <color theme="1"/>
      <name val="Times New Roman"/>
      <family val="1"/>
    </font>
  </fonts>
  <fills count="27">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rgb="FFFFC00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00B0F0"/>
        <bgColor indexed="64"/>
      </patternFill>
    </fill>
    <fill>
      <patternFill patternType="solid">
        <fgColor rgb="FF99FFCC"/>
        <bgColor indexed="64"/>
      </patternFill>
    </fill>
    <fill>
      <patternFill patternType="solid">
        <fgColor theme="0" tint="-0.14999847407452621"/>
        <bgColor indexed="64"/>
      </patternFill>
    </fill>
    <fill>
      <patternFill patternType="solid">
        <fgColor rgb="FF0070C0"/>
        <bgColor indexed="64"/>
      </patternFill>
    </fill>
    <fill>
      <patternFill patternType="solid">
        <fgColor theme="3" tint="0.39997558519241921"/>
        <bgColor indexed="64"/>
      </patternFill>
    </fill>
    <fill>
      <patternFill patternType="solid">
        <fgColor theme="7" tint="-0.249977111117893"/>
        <bgColor indexed="64"/>
      </patternFill>
    </fill>
    <fill>
      <patternFill patternType="solid">
        <fgColor rgb="FF7030A0"/>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CC"/>
        <bgColor rgb="FF000000"/>
      </patternFill>
    </fill>
    <fill>
      <patternFill patternType="solid">
        <fgColor theme="9" tint="0.59999389629810485"/>
        <bgColor indexed="64"/>
      </patternFill>
    </fill>
    <fill>
      <patternFill patternType="solid">
        <fgColor theme="8" tint="0.59999389629810485"/>
        <bgColor indexed="64"/>
      </patternFill>
    </fill>
    <fill>
      <patternFill patternType="solid">
        <fgColor rgb="FF57D3FF"/>
        <bgColor indexed="64"/>
      </patternFill>
    </fill>
    <fill>
      <patternFill patternType="solid">
        <fgColor theme="8" tint="0.39997558519241921"/>
        <bgColor indexed="64"/>
      </patternFill>
    </fill>
    <fill>
      <patternFill patternType="solid">
        <fgColor rgb="FFFFCCFF"/>
        <bgColor indexed="64"/>
      </patternFill>
    </fill>
    <fill>
      <patternFill patternType="solid">
        <fgColor rgb="FFFFFFFF"/>
        <bgColor indexed="64"/>
      </patternFill>
    </fill>
  </fills>
  <borders count="1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bottom style="thin">
        <color rgb="FF000000"/>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medium">
        <color indexed="64"/>
      </right>
      <top/>
      <bottom/>
      <diagonal/>
    </border>
    <border>
      <left/>
      <right/>
      <top style="thin">
        <color indexed="64"/>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medium">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right style="thin">
        <color indexed="64"/>
      </right>
      <top style="thin">
        <color indexed="64"/>
      </top>
      <bottom style="thick">
        <color indexed="64"/>
      </bottom>
      <diagonal/>
    </border>
    <border>
      <left style="thin">
        <color indexed="64"/>
      </left>
      <right/>
      <top/>
      <bottom style="thin">
        <color indexed="64"/>
      </bottom>
      <diagonal/>
    </border>
    <border>
      <left style="thin">
        <color indexed="64"/>
      </left>
      <right/>
      <top style="thin">
        <color indexed="64"/>
      </top>
      <bottom style="thick">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ck">
        <color indexed="64"/>
      </bottom>
      <diagonal/>
    </border>
    <border>
      <left/>
      <right/>
      <top style="thick">
        <color indexed="64"/>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style="medium">
        <color indexed="64"/>
      </top>
      <bottom style="thin">
        <color indexed="64"/>
      </bottom>
      <diagonal/>
    </border>
    <border>
      <left style="medium">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right style="thick">
        <color indexed="64"/>
      </right>
      <top style="thick">
        <color indexed="64"/>
      </top>
      <bottom/>
      <diagonal/>
    </border>
    <border>
      <left/>
      <right style="thick">
        <color indexed="64"/>
      </right>
      <top/>
      <bottom style="thick">
        <color indexed="64"/>
      </bottom>
      <diagonal/>
    </border>
    <border>
      <left/>
      <right style="thick">
        <color indexed="64"/>
      </right>
      <top style="thick">
        <color indexed="64"/>
      </top>
      <bottom style="thick">
        <color indexed="64"/>
      </bottom>
      <diagonal/>
    </border>
    <border>
      <left style="thin">
        <color indexed="64"/>
      </left>
      <right/>
      <top style="thick">
        <color auto="1"/>
      </top>
      <bottom style="thin">
        <color indexed="64"/>
      </bottom>
      <diagonal/>
    </border>
    <border>
      <left style="thick">
        <color auto="1"/>
      </left>
      <right style="thin">
        <color rgb="FF000000"/>
      </right>
      <top style="thin">
        <color rgb="FF000000"/>
      </top>
      <bottom/>
      <diagonal/>
    </border>
    <border>
      <left style="thick">
        <color auto="1"/>
      </left>
      <right/>
      <top style="thin">
        <color rgb="FF000000"/>
      </top>
      <bottom style="thin">
        <color rgb="FF000000"/>
      </bottom>
      <diagonal/>
    </border>
    <border>
      <left/>
      <right style="thick">
        <color auto="1"/>
      </right>
      <top style="thin">
        <color indexed="64"/>
      </top>
      <bottom style="thin">
        <color indexed="64"/>
      </bottom>
      <diagonal/>
    </border>
    <border>
      <left style="thick">
        <color auto="1"/>
      </left>
      <right style="thin">
        <color rgb="FF000000"/>
      </right>
      <top style="thin">
        <color rgb="FF000000"/>
      </top>
      <bottom style="thin">
        <color rgb="FF000000"/>
      </bottom>
      <diagonal/>
    </border>
    <border>
      <left style="thick">
        <color auto="1"/>
      </left>
      <right/>
      <top style="thin">
        <color rgb="FF000000"/>
      </top>
      <bottom/>
      <diagonal/>
    </border>
    <border>
      <left/>
      <right style="thick">
        <color auto="1"/>
      </right>
      <top style="thin">
        <color indexed="64"/>
      </top>
      <bottom/>
      <diagonal/>
    </border>
    <border>
      <left style="thick">
        <color auto="1"/>
      </left>
      <right style="thin">
        <color indexed="64"/>
      </right>
      <top style="thin">
        <color indexed="64"/>
      </top>
      <bottom style="medium">
        <color indexed="64"/>
      </bottom>
      <diagonal/>
    </border>
    <border>
      <left style="thick">
        <color auto="1"/>
      </left>
      <right/>
      <top style="medium">
        <color indexed="64"/>
      </top>
      <bottom style="thick">
        <color auto="1"/>
      </bottom>
      <diagonal/>
    </border>
    <border>
      <left/>
      <right style="medium">
        <color indexed="64"/>
      </right>
      <top style="medium">
        <color indexed="64"/>
      </top>
      <bottom style="thick">
        <color auto="1"/>
      </bottom>
      <diagonal/>
    </border>
    <border>
      <left style="medium">
        <color indexed="64"/>
      </left>
      <right style="medium">
        <color indexed="64"/>
      </right>
      <top style="medium">
        <color indexed="64"/>
      </top>
      <bottom style="thick">
        <color auto="1"/>
      </bottom>
      <diagonal/>
    </border>
    <border>
      <left style="thick">
        <color auto="1"/>
      </left>
      <right style="thin">
        <color auto="1"/>
      </right>
      <top style="medium">
        <color indexed="64"/>
      </top>
      <bottom style="thin">
        <color rgb="FF000000"/>
      </bottom>
      <diagonal/>
    </border>
    <border>
      <left/>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ck">
        <color indexed="64"/>
      </top>
      <bottom style="thin">
        <color indexed="6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indexed="64"/>
      </left>
      <right/>
      <top style="medium">
        <color indexed="64"/>
      </top>
      <bottom style="thick">
        <color auto="1"/>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ck">
        <color indexed="64"/>
      </right>
      <top style="thin">
        <color indexed="64"/>
      </top>
      <bottom/>
      <diagonal/>
    </border>
    <border>
      <left style="thick">
        <color indexed="64"/>
      </left>
      <right style="thick">
        <color indexed="64"/>
      </right>
      <top style="thick">
        <color indexed="64"/>
      </top>
      <bottom/>
      <diagonal/>
    </border>
    <border>
      <left style="thick">
        <color auto="1"/>
      </left>
      <right/>
      <top/>
      <bottom style="thin">
        <color rgb="FF000000"/>
      </bottom>
      <diagonal/>
    </border>
    <border>
      <left/>
      <right style="thin">
        <color indexed="64"/>
      </right>
      <top/>
      <bottom/>
      <diagonal/>
    </border>
    <border>
      <left style="thick">
        <color indexed="64"/>
      </left>
      <right/>
      <top style="thick">
        <color indexed="64"/>
      </top>
      <bottom/>
      <diagonal/>
    </border>
    <border>
      <left/>
      <right/>
      <top style="thick">
        <color auto="1"/>
      </top>
      <bottom style="thick">
        <color indexed="64"/>
      </bottom>
      <diagonal/>
    </border>
    <border>
      <left style="thick">
        <color indexed="64"/>
      </left>
      <right style="thin">
        <color indexed="64"/>
      </right>
      <top style="thick">
        <color indexed="64"/>
      </top>
      <bottom style="thick">
        <color auto="1"/>
      </bottom>
      <diagonal/>
    </border>
    <border>
      <left style="thick">
        <color indexed="64"/>
      </left>
      <right/>
      <top style="thick">
        <color indexed="64"/>
      </top>
      <bottom style="thin">
        <color indexed="64"/>
      </bottom>
      <diagonal/>
    </border>
    <border>
      <left style="thick">
        <color indexed="64"/>
      </left>
      <right/>
      <top style="thin">
        <color indexed="64"/>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diagonalDown="1">
      <left style="thick">
        <color indexed="64"/>
      </left>
      <right/>
      <top style="thick">
        <color indexed="64"/>
      </top>
      <bottom/>
      <diagonal style="thick">
        <color indexed="64"/>
      </diagonal>
    </border>
    <border diagonalDown="1">
      <left/>
      <right style="thick">
        <color indexed="64"/>
      </right>
      <top style="thick">
        <color indexed="64"/>
      </top>
      <bottom/>
      <diagonal style="thick">
        <color indexed="64"/>
      </diagonal>
    </border>
    <border diagonalDown="1">
      <left style="thick">
        <color indexed="64"/>
      </left>
      <right/>
      <top/>
      <bottom/>
      <diagonal style="thick">
        <color indexed="64"/>
      </diagonal>
    </border>
    <border diagonalDown="1">
      <left/>
      <right style="thick">
        <color indexed="64"/>
      </right>
      <top/>
      <bottom/>
      <diagonal style="thick">
        <color indexed="64"/>
      </diagonal>
    </border>
    <border diagonalDown="1">
      <left style="thick">
        <color indexed="64"/>
      </left>
      <right/>
      <top/>
      <bottom style="thick">
        <color indexed="64"/>
      </bottom>
      <diagonal style="thick">
        <color indexed="64"/>
      </diagonal>
    </border>
    <border diagonalDown="1">
      <left/>
      <right style="thick">
        <color indexed="64"/>
      </right>
      <top/>
      <bottom style="thick">
        <color indexed="64"/>
      </bottom>
      <diagonal style="thick">
        <color indexed="64"/>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right/>
      <top/>
      <bottom style="thin">
        <color indexed="64"/>
      </bottom>
      <diagonal/>
    </border>
    <border>
      <left style="thick">
        <color indexed="64"/>
      </left>
      <right style="thick">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style="medium">
        <color indexed="64"/>
      </left>
      <right style="thick">
        <color indexed="64"/>
      </right>
      <top style="thin">
        <color indexed="64"/>
      </top>
      <bottom style="thick">
        <color indexed="64"/>
      </bottom>
      <diagonal/>
    </border>
    <border>
      <left style="thin">
        <color indexed="64"/>
      </left>
      <right/>
      <top/>
      <bottom style="medium">
        <color indexed="64"/>
      </bottom>
      <diagonal/>
    </border>
    <border>
      <left style="thick">
        <color auto="1"/>
      </left>
      <right/>
      <top style="medium">
        <color indexed="64"/>
      </top>
      <bottom/>
      <diagonal/>
    </border>
    <border>
      <left style="medium">
        <color indexed="64"/>
      </left>
      <right style="thick">
        <color indexed="64"/>
      </right>
      <top/>
      <bottom style="thin">
        <color indexed="64"/>
      </bottom>
      <diagonal/>
    </border>
    <border>
      <left style="medium">
        <color indexed="64"/>
      </left>
      <right/>
      <top style="thick">
        <color indexed="64"/>
      </top>
      <bottom style="thick">
        <color indexed="64"/>
      </bottom>
      <diagonal/>
    </border>
    <border>
      <left style="thin">
        <color indexed="64"/>
      </left>
      <right style="thin">
        <color indexed="64"/>
      </right>
      <top/>
      <bottom/>
      <diagonal/>
    </border>
    <border>
      <left style="thin">
        <color indexed="64"/>
      </left>
      <right/>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61" fillId="0" borderId="0" applyNumberFormat="0" applyFill="0" applyBorder="0" applyAlignment="0" applyProtection="0"/>
  </cellStyleXfs>
  <cellXfs count="730">
    <xf numFmtId="0" fontId="0" fillId="0" borderId="0" xfId="0" applyAlignment="1">
      <alignment horizontal="left" vertical="top"/>
    </xf>
    <xf numFmtId="0" fontId="3" fillId="0" borderId="0" xfId="0" applyFont="1" applyAlignment="1">
      <alignment horizontal="left" vertical="top"/>
    </xf>
    <xf numFmtId="0" fontId="14" fillId="0" borderId="0" xfId="0" applyFont="1" applyAlignment="1" applyProtection="1">
      <alignment horizontal="left" vertical="top"/>
      <protection locked="0"/>
    </xf>
    <xf numFmtId="0" fontId="0" fillId="0" borderId="0" xfId="0" applyAlignment="1" applyProtection="1">
      <alignment horizontal="left" vertical="top"/>
      <protection locked="0"/>
    </xf>
    <xf numFmtId="0" fontId="0" fillId="0" borderId="0" xfId="0"/>
    <xf numFmtId="2" fontId="10" fillId="0" borderId="0" xfId="0" applyNumberFormat="1" applyFont="1" applyAlignment="1">
      <alignment horizontal="center" shrinkToFit="1"/>
    </xf>
    <xf numFmtId="0" fontId="0" fillId="0" borderId="0" xfId="0" applyAlignment="1">
      <alignment horizontal="center" vertical="top"/>
    </xf>
    <xf numFmtId="0" fontId="2" fillId="0" borderId="0" xfId="0" applyFont="1" applyAlignment="1" applyProtection="1">
      <alignment horizontal="center" vertical="center"/>
      <protection locked="0"/>
    </xf>
    <xf numFmtId="0" fontId="25" fillId="0" borderId="0" xfId="0" applyFont="1" applyAlignment="1">
      <alignment vertical="top" wrapText="1"/>
    </xf>
    <xf numFmtId="0" fontId="28" fillId="0" borderId="0" xfId="0" applyFont="1" applyAlignment="1">
      <alignment horizontal="center" vertical="center"/>
    </xf>
    <xf numFmtId="0" fontId="29" fillId="0" borderId="0" xfId="0" applyFont="1" applyAlignment="1">
      <alignment horizontal="center" vertical="center"/>
    </xf>
    <xf numFmtId="0" fontId="0" fillId="0" borderId="0" xfId="0" applyAlignment="1">
      <alignment horizontal="center" vertical="center"/>
    </xf>
    <xf numFmtId="1" fontId="30" fillId="0" borderId="0" xfId="0" applyNumberFormat="1" applyFont="1"/>
    <xf numFmtId="1" fontId="0" fillId="0" borderId="0" xfId="0" applyNumberFormat="1"/>
    <xf numFmtId="1" fontId="0" fillId="0" borderId="0" xfId="0" applyNumberFormat="1" applyAlignment="1">
      <alignment horizontal="left" vertical="top"/>
    </xf>
    <xf numFmtId="1" fontId="35" fillId="5" borderId="30" xfId="0" applyNumberFormat="1" applyFont="1" applyFill="1" applyBorder="1" applyAlignment="1">
      <alignment horizontal="center" vertical="center"/>
    </xf>
    <xf numFmtId="1" fontId="35" fillId="5" borderId="7" xfId="0" applyNumberFormat="1" applyFont="1" applyFill="1" applyBorder="1" applyAlignment="1">
      <alignment horizontal="center" vertical="center"/>
    </xf>
    <xf numFmtId="1" fontId="35" fillId="5" borderId="57" xfId="0" applyNumberFormat="1" applyFont="1" applyFill="1" applyBorder="1" applyAlignment="1">
      <alignment horizontal="center" vertical="center"/>
    </xf>
    <xf numFmtId="0" fontId="24" fillId="0" borderId="0" xfId="0" applyFont="1" applyAlignment="1" applyProtection="1">
      <alignment vertical="center"/>
      <protection locked="0"/>
    </xf>
    <xf numFmtId="0" fontId="2" fillId="0" borderId="0" xfId="0" applyFont="1" applyAlignment="1">
      <alignment horizontal="center" vertical="center"/>
    </xf>
    <xf numFmtId="0" fontId="0" fillId="0" borderId="0" xfId="0" applyAlignment="1">
      <alignment vertical="top"/>
    </xf>
    <xf numFmtId="2" fontId="20" fillId="0" borderId="25" xfId="0" applyNumberFormat="1" applyFont="1" applyBorder="1" applyAlignment="1">
      <alignment horizontal="center" vertical="center" shrinkToFit="1"/>
    </xf>
    <xf numFmtId="0" fontId="56" fillId="0" borderId="13" xfId="0" applyFont="1" applyBorder="1" applyAlignment="1">
      <alignment horizontal="left" vertical="top" wrapText="1"/>
    </xf>
    <xf numFmtId="0" fontId="56" fillId="0" borderId="5" xfId="0" applyFont="1" applyBorder="1" applyAlignment="1">
      <alignment horizontal="left" vertical="top"/>
    </xf>
    <xf numFmtId="0" fontId="56" fillId="0" borderId="5" xfId="0" applyFont="1" applyBorder="1" applyAlignment="1">
      <alignment horizontal="left" vertical="top" wrapText="1"/>
    </xf>
    <xf numFmtId="0" fontId="22" fillId="0" borderId="4" xfId="0" applyFont="1" applyBorder="1" applyAlignment="1">
      <alignment horizontal="left" vertical="top"/>
    </xf>
    <xf numFmtId="0" fontId="22" fillId="0" borderId="12" xfId="0" applyFont="1" applyBorder="1" applyAlignment="1">
      <alignment horizontal="left" vertical="top"/>
    </xf>
    <xf numFmtId="0" fontId="22" fillId="0" borderId="24" xfId="0" applyFont="1" applyBorder="1" applyAlignment="1">
      <alignment horizontal="left" vertical="top"/>
    </xf>
    <xf numFmtId="0" fontId="5" fillId="3" borderId="18" xfId="0" applyFont="1" applyFill="1" applyBorder="1" applyAlignment="1">
      <alignment horizontal="right" vertical="center"/>
    </xf>
    <xf numFmtId="2" fontId="5" fillId="3" borderId="1" xfId="0" applyNumberFormat="1" applyFont="1" applyFill="1" applyBorder="1" applyAlignment="1">
      <alignment horizontal="right" vertical="center" wrapText="1"/>
    </xf>
    <xf numFmtId="0" fontId="9" fillId="0" borderId="76" xfId="0" applyFont="1" applyBorder="1" applyAlignment="1">
      <alignment horizontal="center" vertical="top" wrapText="1"/>
    </xf>
    <xf numFmtId="0" fontId="9" fillId="0" borderId="77" xfId="0" applyFont="1" applyBorder="1" applyAlignment="1">
      <alignment horizontal="center" vertical="top" wrapText="1"/>
    </xf>
    <xf numFmtId="0" fontId="4" fillId="0" borderId="79" xfId="0" applyFont="1" applyBorder="1" applyAlignment="1">
      <alignment horizontal="center" vertical="top" wrapText="1"/>
    </xf>
    <xf numFmtId="0" fontId="4" fillId="0" borderId="79" xfId="0" applyFont="1" applyBorder="1" applyAlignment="1">
      <alignment horizontal="left" vertical="top" wrapText="1" indent="2"/>
    </xf>
    <xf numFmtId="0" fontId="4" fillId="0" borderId="77" xfId="0" applyFont="1" applyBorder="1" applyAlignment="1">
      <alignment horizontal="left" vertical="top" wrapText="1" indent="2"/>
    </xf>
    <xf numFmtId="2" fontId="10" fillId="0" borderId="78" xfId="0" applyNumberFormat="1" applyFont="1" applyBorder="1" applyAlignment="1">
      <alignment shrinkToFit="1"/>
    </xf>
    <xf numFmtId="0" fontId="4" fillId="0" borderId="80" xfId="0" applyFont="1" applyBorder="1" applyAlignment="1">
      <alignment horizontal="left" vertical="top" wrapText="1" indent="2"/>
    </xf>
    <xf numFmtId="2" fontId="10" fillId="0" borderId="81" xfId="0" applyNumberFormat="1" applyFont="1" applyBorder="1" applyAlignment="1">
      <alignment shrinkToFit="1"/>
    </xf>
    <xf numFmtId="0" fontId="4" fillId="3" borderId="35" xfId="0" applyFont="1" applyFill="1" applyBorder="1" applyAlignment="1">
      <alignment horizontal="left" vertical="top" wrapText="1" indent="2"/>
    </xf>
    <xf numFmtId="2" fontId="20" fillId="3" borderId="36" xfId="0" applyNumberFormat="1" applyFont="1" applyFill="1" applyBorder="1" applyAlignment="1">
      <alignment shrinkToFit="1"/>
    </xf>
    <xf numFmtId="0" fontId="4" fillId="0" borderId="82" xfId="0" applyFont="1" applyBorder="1" applyAlignment="1">
      <alignment horizontal="left" vertical="top" wrapText="1" indent="2"/>
    </xf>
    <xf numFmtId="2" fontId="10" fillId="0" borderId="66" xfId="0" applyNumberFormat="1" applyFont="1" applyBorder="1" applyAlignment="1">
      <alignment shrinkToFit="1"/>
    </xf>
    <xf numFmtId="2" fontId="10" fillId="0" borderId="66" xfId="0" applyNumberFormat="1" applyFont="1" applyBorder="1" applyAlignment="1">
      <alignment horizontal="center" shrinkToFit="1"/>
    </xf>
    <xf numFmtId="0" fontId="8" fillId="3" borderId="74" xfId="0" applyFont="1" applyFill="1" applyBorder="1" applyAlignment="1">
      <alignment vertical="center"/>
    </xf>
    <xf numFmtId="2" fontId="20" fillId="0" borderId="1" xfId="0" applyNumberFormat="1" applyFont="1" applyBorder="1" applyAlignment="1">
      <alignment horizontal="center" vertical="center" shrinkToFit="1"/>
    </xf>
    <xf numFmtId="0" fontId="9" fillId="0" borderId="23" xfId="0" applyFont="1" applyBorder="1" applyAlignment="1">
      <alignment vertical="center" wrapText="1"/>
    </xf>
    <xf numFmtId="1" fontId="60" fillId="3" borderId="1" xfId="0" applyNumberFormat="1" applyFont="1" applyFill="1" applyBorder="1" applyAlignment="1">
      <alignment horizontal="center" vertical="center" shrinkToFit="1"/>
    </xf>
    <xf numFmtId="0" fontId="23" fillId="0" borderId="6" xfId="0" applyFont="1" applyBorder="1" applyAlignment="1" applyProtection="1">
      <alignment vertical="center" wrapText="1"/>
      <protection locked="0"/>
    </xf>
    <xf numFmtId="0" fontId="25" fillId="4" borderId="9" xfId="0" applyFont="1" applyFill="1" applyBorder="1" applyAlignment="1" applyProtection="1">
      <alignment horizontal="center" vertical="center"/>
      <protection locked="0"/>
    </xf>
    <xf numFmtId="0" fontId="24" fillId="4" borderId="9"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0" fontId="2" fillId="4" borderId="8" xfId="0" applyFont="1" applyFill="1" applyBorder="1" applyAlignment="1" applyProtection="1">
      <alignment horizontal="center" vertical="center"/>
      <protection locked="0"/>
    </xf>
    <xf numFmtId="0" fontId="2" fillId="4" borderId="25" xfId="0" applyFont="1" applyFill="1" applyBorder="1" applyAlignment="1" applyProtection="1">
      <alignment horizontal="center" vertical="center"/>
      <protection locked="0"/>
    </xf>
    <xf numFmtId="0" fontId="2" fillId="4" borderId="26" xfId="0" applyFont="1" applyFill="1" applyBorder="1" applyAlignment="1" applyProtection="1">
      <alignment horizontal="center" vertical="center"/>
      <protection locked="0"/>
    </xf>
    <xf numFmtId="0" fontId="2" fillId="4" borderId="27" xfId="0" applyFont="1" applyFill="1" applyBorder="1" applyAlignment="1" applyProtection="1">
      <alignment horizontal="center" vertical="center"/>
      <protection locked="0"/>
    </xf>
    <xf numFmtId="0" fontId="59" fillId="4" borderId="15" xfId="0" applyFont="1" applyFill="1" applyBorder="1" applyAlignment="1" applyProtection="1">
      <alignment horizontal="center" vertical="center" wrapText="1"/>
      <protection locked="0"/>
    </xf>
    <xf numFmtId="0" fontId="54" fillId="0" borderId="0" xfId="0" applyFont="1" applyAlignment="1">
      <alignment horizontal="left" vertical="top"/>
    </xf>
    <xf numFmtId="0" fontId="24" fillId="0" borderId="0" xfId="0" applyFont="1" applyAlignment="1">
      <alignment horizontal="left" vertical="top"/>
    </xf>
    <xf numFmtId="0" fontId="27" fillId="0" borderId="0" xfId="0" applyFont="1" applyAlignment="1">
      <alignment vertical="center" wrapText="1"/>
    </xf>
    <xf numFmtId="0" fontId="38" fillId="0" borderId="1" xfId="0" quotePrefix="1" applyFont="1" applyBorder="1" applyAlignment="1">
      <alignment horizontal="center" vertical="center"/>
    </xf>
    <xf numFmtId="1" fontId="38" fillId="4" borderId="1" xfId="0" applyNumberFormat="1" applyFont="1" applyFill="1" applyBorder="1" applyAlignment="1" applyProtection="1">
      <alignment horizontal="center" vertical="center"/>
      <protection locked="0"/>
    </xf>
    <xf numFmtId="0" fontId="2" fillId="0" borderId="0" xfId="0" applyFont="1" applyAlignment="1">
      <alignment vertical="center"/>
    </xf>
    <xf numFmtId="0" fontId="34" fillId="0" borderId="0" xfId="0" applyFont="1" applyAlignment="1">
      <alignment vertical="center" wrapText="1"/>
    </xf>
    <xf numFmtId="0" fontId="63" fillId="4" borderId="15" xfId="0"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protection locked="0"/>
    </xf>
    <xf numFmtId="0" fontId="4" fillId="0" borderId="90" xfId="0" applyFont="1" applyBorder="1" applyAlignment="1">
      <alignment horizontal="center" vertical="top" wrapText="1"/>
    </xf>
    <xf numFmtId="0" fontId="4" fillId="0" borderId="13" xfId="0" applyFont="1" applyBorder="1" applyAlignment="1">
      <alignment horizontal="left" vertical="top" wrapText="1"/>
    </xf>
    <xf numFmtId="0" fontId="4" fillId="0" borderId="5" xfId="0" applyFont="1" applyBorder="1" applyAlignment="1">
      <alignment horizontal="left" vertical="center" wrapText="1"/>
    </xf>
    <xf numFmtId="0" fontId="4" fillId="0" borderId="90" xfId="0" applyFont="1" applyBorder="1" applyAlignment="1">
      <alignment horizontal="left" vertical="top" wrapText="1" indent="2"/>
    </xf>
    <xf numFmtId="0" fontId="4" fillId="0" borderId="5" xfId="0" applyFont="1" applyBorder="1" applyAlignment="1">
      <alignment horizontal="left" vertical="top" wrapText="1"/>
    </xf>
    <xf numFmtId="0" fontId="3" fillId="0" borderId="4" xfId="0" applyFont="1" applyBorder="1" applyAlignment="1">
      <alignment horizontal="left" vertical="top"/>
    </xf>
    <xf numFmtId="0" fontId="4" fillId="0" borderId="5" xfId="0" applyFont="1" applyBorder="1" applyAlignment="1">
      <alignment horizontal="left" vertical="top" wrapText="1" indent="2"/>
    </xf>
    <xf numFmtId="0" fontId="3" fillId="0" borderId="12" xfId="0" applyFont="1" applyBorder="1" applyAlignment="1">
      <alignment horizontal="left" vertical="top"/>
    </xf>
    <xf numFmtId="0" fontId="4" fillId="0" borderId="4" xfId="0" applyFont="1" applyBorder="1" applyAlignment="1">
      <alignment horizontal="left" vertical="top" wrapText="1" indent="2"/>
    </xf>
    <xf numFmtId="0" fontId="3" fillId="0" borderId="24" xfId="0" applyFont="1" applyBorder="1" applyAlignment="1">
      <alignment horizontal="left" vertical="top"/>
    </xf>
    <xf numFmtId="0" fontId="4" fillId="3" borderId="2" xfId="0" applyFont="1" applyFill="1" applyBorder="1" applyAlignment="1">
      <alignment horizontal="left" vertical="top" wrapText="1" indent="2"/>
    </xf>
    <xf numFmtId="0" fontId="3" fillId="3" borderId="18" xfId="0" applyFont="1" applyFill="1" applyBorder="1" applyAlignment="1">
      <alignment horizontal="right" vertical="top"/>
    </xf>
    <xf numFmtId="0" fontId="2" fillId="0" borderId="17" xfId="0" applyFont="1" applyBorder="1" applyAlignment="1">
      <alignment vertical="center"/>
    </xf>
    <xf numFmtId="1" fontId="10" fillId="0" borderId="92" xfId="0" applyNumberFormat="1" applyFont="1" applyBorder="1" applyAlignment="1">
      <alignment shrinkToFit="1"/>
    </xf>
    <xf numFmtId="1" fontId="10" fillId="0" borderId="93" xfId="0" applyNumberFormat="1" applyFont="1" applyBorder="1" applyAlignment="1">
      <alignment shrinkToFit="1"/>
    </xf>
    <xf numFmtId="164" fontId="10" fillId="0" borderId="93" xfId="0" applyNumberFormat="1" applyFont="1" applyBorder="1" applyAlignment="1">
      <alignment vertical="center" shrinkToFit="1"/>
    </xf>
    <xf numFmtId="164" fontId="10" fillId="0" borderId="94" xfId="0" applyNumberFormat="1" applyFont="1" applyBorder="1" applyAlignment="1">
      <alignment vertical="center" shrinkToFit="1"/>
    </xf>
    <xf numFmtId="2" fontId="10" fillId="0" borderId="87" xfId="0" applyNumberFormat="1" applyFont="1" applyBorder="1" applyAlignment="1">
      <alignment shrinkToFit="1"/>
    </xf>
    <xf numFmtId="2" fontId="10" fillId="0" borderId="17" xfId="0" applyNumberFormat="1" applyFont="1" applyBorder="1" applyAlignment="1">
      <alignment shrinkToFit="1"/>
    </xf>
    <xf numFmtId="2" fontId="20" fillId="3" borderId="18" xfId="0" applyNumberFormat="1" applyFont="1" applyFill="1" applyBorder="1" applyAlignment="1">
      <alignment shrinkToFit="1"/>
    </xf>
    <xf numFmtId="0" fontId="2" fillId="0" borderId="11" xfId="0" applyFont="1" applyBorder="1" applyAlignment="1">
      <alignment horizontal="center" vertical="center"/>
    </xf>
    <xf numFmtId="0" fontId="5" fillId="0" borderId="3" xfId="0" applyFont="1" applyBorder="1" applyAlignment="1">
      <alignment horizontal="center" vertical="center"/>
    </xf>
    <xf numFmtId="0" fontId="2" fillId="0" borderId="87" xfId="0" applyFont="1" applyBorder="1" applyAlignment="1">
      <alignment horizontal="center" vertical="center"/>
    </xf>
    <xf numFmtId="1" fontId="5" fillId="3" borderId="2" xfId="0" applyNumberFormat="1" applyFont="1" applyFill="1" applyBorder="1" applyAlignment="1">
      <alignment horizontal="center" vertical="center" wrapText="1"/>
    </xf>
    <xf numFmtId="1" fontId="60" fillId="3" borderId="2" xfId="0" applyNumberFormat="1" applyFont="1" applyFill="1" applyBorder="1" applyAlignment="1">
      <alignment horizontal="center" vertical="center" shrinkToFit="1"/>
    </xf>
    <xf numFmtId="2" fontId="24" fillId="3" borderId="95" xfId="0" applyNumberFormat="1" applyFont="1" applyFill="1" applyBorder="1" applyAlignment="1">
      <alignment horizontal="center" vertical="center"/>
    </xf>
    <xf numFmtId="0" fontId="43" fillId="0" borderId="0" xfId="0" applyFont="1" applyAlignment="1">
      <alignment horizontal="left" vertical="top"/>
    </xf>
    <xf numFmtId="0" fontId="68" fillId="0" borderId="90" xfId="0" applyFont="1" applyBorder="1" applyAlignment="1">
      <alignment horizontal="center" vertical="top" wrapText="1"/>
    </xf>
    <xf numFmtId="0" fontId="43" fillId="0" borderId="11" xfId="0" applyFont="1" applyBorder="1" applyAlignment="1">
      <alignment horizontal="center" vertical="center"/>
    </xf>
    <xf numFmtId="0" fontId="43" fillId="0" borderId="3" xfId="0" applyFont="1" applyBorder="1" applyAlignment="1" applyProtection="1">
      <alignment horizontal="center" vertical="center"/>
      <protection locked="0"/>
    </xf>
    <xf numFmtId="0" fontId="9" fillId="0" borderId="5" xfId="0" applyFont="1" applyBorder="1" applyAlignment="1">
      <alignment horizontal="center" vertical="center" wrapText="1"/>
    </xf>
    <xf numFmtId="0" fontId="4" fillId="0" borderId="12" xfId="0" applyFont="1" applyBorder="1" applyAlignment="1">
      <alignment vertical="center"/>
    </xf>
    <xf numFmtId="0" fontId="4" fillId="0" borderId="22" xfId="0" applyFont="1" applyBorder="1" applyAlignment="1">
      <alignment vertical="center"/>
    </xf>
    <xf numFmtId="1" fontId="5" fillId="4" borderId="1" xfId="0" applyNumberFormat="1" applyFont="1" applyFill="1" applyBorder="1" applyAlignment="1" applyProtection="1">
      <alignment horizontal="center" vertical="center"/>
      <protection locked="0"/>
    </xf>
    <xf numFmtId="0" fontId="5" fillId="0" borderId="0" xfId="0" applyFont="1" applyAlignment="1">
      <alignment horizontal="center" vertical="center"/>
    </xf>
    <xf numFmtId="0" fontId="5" fillId="4" borderId="1" xfId="0" applyFont="1" applyFill="1" applyBorder="1" applyAlignment="1" applyProtection="1">
      <alignment horizontal="center" vertical="center"/>
      <protection locked="0"/>
    </xf>
    <xf numFmtId="0" fontId="9" fillId="0" borderId="4" xfId="0" applyFont="1" applyBorder="1" applyAlignment="1">
      <alignment horizontal="center" vertical="center" wrapText="1"/>
    </xf>
    <xf numFmtId="0" fontId="4" fillId="0" borderId="24" xfId="0" applyFont="1" applyBorder="1" applyAlignment="1">
      <alignment vertical="center"/>
    </xf>
    <xf numFmtId="2" fontId="60" fillId="3" borderId="2" xfId="0" applyNumberFormat="1" applyFont="1" applyFill="1" applyBorder="1" applyAlignment="1">
      <alignment horizontal="center" vertical="center" shrinkToFit="1"/>
    </xf>
    <xf numFmtId="1" fontId="8" fillId="3" borderId="16" xfId="0" applyNumberFormat="1" applyFont="1" applyFill="1" applyBorder="1" applyAlignment="1">
      <alignment horizontal="center" vertical="center"/>
    </xf>
    <xf numFmtId="0" fontId="9" fillId="0" borderId="4" xfId="0" applyFont="1" applyBorder="1" applyAlignment="1">
      <alignment horizontal="center" vertical="top" wrapText="1"/>
    </xf>
    <xf numFmtId="1" fontId="2" fillId="4" borderId="3" xfId="0" applyNumberFormat="1" applyFont="1" applyFill="1" applyBorder="1" applyAlignment="1" applyProtection="1">
      <alignment horizontal="center" vertical="center"/>
      <protection locked="0"/>
    </xf>
    <xf numFmtId="2" fontId="0" fillId="0" borderId="0" xfId="0" applyNumberFormat="1" applyAlignment="1">
      <alignment horizontal="left" vertical="top"/>
    </xf>
    <xf numFmtId="0" fontId="51" fillId="0" borderId="0" xfId="0" applyFont="1" applyAlignment="1">
      <alignment horizontal="left" vertical="top"/>
    </xf>
    <xf numFmtId="0" fontId="55" fillId="0" borderId="0" xfId="0" applyFont="1" applyAlignment="1">
      <alignment horizontal="center" vertical="top"/>
    </xf>
    <xf numFmtId="0" fontId="5" fillId="0" borderId="0" xfId="0" applyFont="1" applyAlignment="1">
      <alignment vertical="center" wrapText="1"/>
    </xf>
    <xf numFmtId="0" fontId="19" fillId="0" borderId="0" xfId="0" applyFont="1" applyAlignment="1">
      <alignment vertical="center" wrapText="1"/>
    </xf>
    <xf numFmtId="0" fontId="18" fillId="0" borderId="0" xfId="0" applyFont="1" applyAlignment="1">
      <alignment vertical="top" wrapText="1"/>
    </xf>
    <xf numFmtId="0" fontId="18" fillId="0" borderId="0" xfId="0" applyFont="1" applyAlignment="1">
      <alignment horizontal="center" vertical="top" wrapText="1"/>
    </xf>
    <xf numFmtId="0" fontId="52" fillId="0" borderId="0" xfId="0" applyFont="1" applyAlignment="1">
      <alignment vertical="center" textRotation="90"/>
    </xf>
    <xf numFmtId="0" fontId="48" fillId="0" borderId="0" xfId="0" applyFont="1" applyAlignment="1">
      <alignment vertical="center"/>
    </xf>
    <xf numFmtId="0" fontId="3" fillId="0" borderId="24" xfId="0" applyFont="1" applyBorder="1" applyAlignment="1">
      <alignment vertical="center"/>
    </xf>
    <xf numFmtId="0" fontId="3" fillId="0" borderId="96" xfId="0" applyFont="1" applyBorder="1" applyAlignment="1">
      <alignment horizontal="left" vertical="center" wrapText="1"/>
    </xf>
    <xf numFmtId="1" fontId="34" fillId="0" borderId="1" xfId="0" applyNumberFormat="1" applyFont="1" applyBorder="1" applyAlignment="1">
      <alignment horizontal="center" vertical="top"/>
    </xf>
    <xf numFmtId="0" fontId="56" fillId="0" borderId="77" xfId="0" applyFont="1" applyBorder="1" applyAlignment="1">
      <alignment horizontal="left" vertical="top" wrapText="1" indent="2"/>
    </xf>
    <xf numFmtId="1" fontId="46" fillId="3" borderId="1" xfId="0" applyNumberFormat="1" applyFont="1" applyFill="1" applyBorder="1" applyAlignment="1">
      <alignment horizontal="center" vertical="center" shrinkToFit="1"/>
    </xf>
    <xf numFmtId="2" fontId="46" fillId="3" borderId="1" xfId="0" applyNumberFormat="1" applyFont="1" applyFill="1" applyBorder="1" applyAlignment="1">
      <alignment horizontal="center" vertical="center" shrinkToFit="1"/>
    </xf>
    <xf numFmtId="2" fontId="24" fillId="3" borderId="1" xfId="0" applyNumberFormat="1" applyFont="1" applyFill="1" applyBorder="1" applyAlignment="1">
      <alignment horizontal="center" vertical="center" wrapText="1"/>
    </xf>
    <xf numFmtId="2" fontId="21" fillId="3" borderId="85" xfId="0" applyNumberFormat="1" applyFont="1" applyFill="1" applyBorder="1" applyAlignment="1">
      <alignment horizontal="center" vertical="center"/>
    </xf>
    <xf numFmtId="2" fontId="20" fillId="0" borderId="2" xfId="0" applyNumberFormat="1" applyFont="1" applyBorder="1" applyAlignment="1">
      <alignment horizontal="center" vertical="center" shrinkToFit="1"/>
    </xf>
    <xf numFmtId="2" fontId="21" fillId="3" borderId="95" xfId="0" applyNumberFormat="1" applyFont="1" applyFill="1" applyBorder="1" applyAlignment="1">
      <alignment horizontal="center" vertical="center"/>
    </xf>
    <xf numFmtId="1" fontId="22" fillId="0" borderId="1" xfId="0" applyNumberFormat="1" applyFont="1" applyBorder="1" applyAlignment="1">
      <alignment horizontal="center" vertical="top"/>
    </xf>
    <xf numFmtId="0" fontId="3" fillId="3" borderId="18" xfId="0" applyFont="1" applyFill="1" applyBorder="1" applyAlignment="1">
      <alignment horizontal="right" vertical="center"/>
    </xf>
    <xf numFmtId="0" fontId="73" fillId="0" borderId="1" xfId="0" applyFont="1" applyBorder="1" applyAlignment="1">
      <alignment horizontal="center" vertical="center" wrapText="1"/>
    </xf>
    <xf numFmtId="0" fontId="4" fillId="0" borderId="2" xfId="0" applyFont="1" applyBorder="1" applyAlignment="1">
      <alignment horizontal="left" vertical="top" wrapText="1" indent="2"/>
    </xf>
    <xf numFmtId="0" fontId="3" fillId="0" borderId="18" xfId="0" applyFont="1" applyBorder="1" applyAlignment="1">
      <alignment horizontal="right" vertical="center"/>
    </xf>
    <xf numFmtId="2" fontId="60" fillId="0" borderId="2" xfId="0" applyNumberFormat="1" applyFont="1" applyBorder="1" applyAlignment="1">
      <alignment horizontal="center" vertical="center" shrinkToFit="1"/>
    </xf>
    <xf numFmtId="0" fontId="2" fillId="4" borderId="1" xfId="0" applyFont="1" applyFill="1" applyBorder="1" applyAlignment="1" applyProtection="1">
      <alignment horizontal="center" vertical="center"/>
      <protection locked="0"/>
    </xf>
    <xf numFmtId="0" fontId="2" fillId="0" borderId="17" xfId="0" applyFont="1" applyBorder="1" applyAlignment="1">
      <alignment horizontal="center" vertical="center"/>
    </xf>
    <xf numFmtId="0" fontId="48" fillId="0" borderId="6" xfId="0" applyFont="1" applyBorder="1" applyAlignment="1">
      <alignment vertical="center"/>
    </xf>
    <xf numFmtId="0" fontId="17" fillId="12" borderId="0" xfId="0" applyFont="1" applyFill="1" applyAlignment="1">
      <alignment horizontal="center" vertical="center"/>
    </xf>
    <xf numFmtId="0" fontId="77" fillId="4" borderId="1" xfId="0" applyFont="1" applyFill="1" applyBorder="1" applyAlignment="1" applyProtection="1">
      <alignment horizontal="center" vertical="center" wrapText="1"/>
      <protection locked="0"/>
    </xf>
    <xf numFmtId="0" fontId="4" fillId="0" borderId="12" xfId="0" applyFont="1" applyBorder="1" applyAlignment="1">
      <alignment vertical="top" wrapText="1"/>
    </xf>
    <xf numFmtId="0" fontId="59" fillId="4" borderId="14" xfId="0" applyFont="1" applyFill="1" applyBorder="1" applyAlignment="1" applyProtection="1">
      <alignment horizontal="center" vertical="center" wrapText="1"/>
      <protection locked="0"/>
    </xf>
    <xf numFmtId="1" fontId="3" fillId="3" borderId="2" xfId="0" applyNumberFormat="1" applyFont="1" applyFill="1" applyBorder="1" applyAlignment="1">
      <alignment horizontal="left" vertical="center" wrapText="1"/>
    </xf>
    <xf numFmtId="1" fontId="3" fillId="3" borderId="2" xfId="0" applyNumberFormat="1" applyFont="1" applyFill="1" applyBorder="1" applyAlignment="1">
      <alignment horizontal="center" vertical="center" wrapText="1"/>
    </xf>
    <xf numFmtId="1" fontId="8" fillId="0" borderId="1"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left" vertical="center" wrapText="1"/>
    </xf>
    <xf numFmtId="1" fontId="5" fillId="0" borderId="2" xfId="0" applyNumberFormat="1" applyFont="1" applyBorder="1" applyAlignment="1">
      <alignment horizontal="center" vertical="center" wrapText="1"/>
    </xf>
    <xf numFmtId="0" fontId="2" fillId="0" borderId="3" xfId="0" applyFont="1" applyBorder="1" applyAlignment="1">
      <alignment horizontal="center" vertical="center"/>
    </xf>
    <xf numFmtId="0" fontId="48" fillId="0" borderId="0" xfId="0" applyFont="1" applyAlignment="1">
      <alignment horizontal="right" vertical="top"/>
    </xf>
    <xf numFmtId="0" fontId="81" fillId="4" borderId="48" xfId="0" applyFont="1" applyFill="1" applyBorder="1" applyAlignment="1" applyProtection="1">
      <alignment horizontal="center" vertical="center"/>
      <protection locked="0"/>
    </xf>
    <xf numFmtId="0" fontId="47" fillId="6" borderId="60" xfId="0" applyFont="1" applyFill="1" applyBorder="1" applyAlignment="1">
      <alignment horizontal="center" vertical="center"/>
    </xf>
    <xf numFmtId="49" fontId="41" fillId="6" borderId="61" xfId="0" quotePrefix="1" applyNumberFormat="1" applyFont="1" applyFill="1" applyBorder="1" applyAlignment="1">
      <alignment horizontal="center" vertical="center" wrapText="1"/>
    </xf>
    <xf numFmtId="0" fontId="53" fillId="6" borderId="1" xfId="0" applyFont="1" applyFill="1" applyBorder="1" applyAlignment="1">
      <alignment horizontal="center" vertical="center"/>
    </xf>
    <xf numFmtId="0" fontId="76" fillId="10" borderId="1" xfId="0" applyFont="1" applyFill="1" applyBorder="1" applyAlignment="1">
      <alignment horizontal="center" vertical="center"/>
    </xf>
    <xf numFmtId="0" fontId="15" fillId="0" borderId="0" xfId="0" applyFont="1" applyAlignment="1" applyProtection="1">
      <alignment horizontal="left" vertical="top" wrapText="1"/>
      <protection locked="0"/>
    </xf>
    <xf numFmtId="0" fontId="13" fillId="0" borderId="0" xfId="0" applyFont="1" applyAlignment="1" applyProtection="1">
      <alignment horizontal="center" vertical="top"/>
      <protection locked="0"/>
    </xf>
    <xf numFmtId="0" fontId="11" fillId="0" borderId="0" xfId="0" applyFont="1" applyAlignment="1" applyProtection="1">
      <alignment horizontal="justify" vertical="center" wrapText="1"/>
      <protection locked="0"/>
    </xf>
    <xf numFmtId="0" fontId="11" fillId="0" borderId="0" xfId="0" applyFont="1" applyAlignment="1" applyProtection="1">
      <alignment horizontal="center" vertical="center" wrapText="1"/>
      <protection locked="0"/>
    </xf>
    <xf numFmtId="0" fontId="16" fillId="0" borderId="0" xfId="0" applyFont="1" applyAlignment="1" applyProtection="1">
      <alignment horizontal="center" vertical="center"/>
      <protection locked="0"/>
    </xf>
    <xf numFmtId="0" fontId="13" fillId="0" borderId="0" xfId="0" applyFont="1" applyAlignment="1" applyProtection="1">
      <alignment horizontal="center" vertical="center" wrapText="1"/>
      <protection locked="0"/>
    </xf>
    <xf numFmtId="0" fontId="16" fillId="0" borderId="0" xfId="0" applyFont="1" applyAlignment="1" applyProtection="1">
      <alignment horizontal="right" vertical="center"/>
      <protection locked="0"/>
    </xf>
    <xf numFmtId="0" fontId="11" fillId="0" borderId="0" xfId="0" applyFont="1" applyAlignment="1" applyProtection="1">
      <alignment horizontal="right" vertical="center"/>
      <protection locked="0"/>
    </xf>
    <xf numFmtId="0" fontId="12" fillId="0" borderId="0" xfId="0" applyFont="1" applyAlignment="1" applyProtection="1">
      <alignment horizontal="right"/>
      <protection locked="0"/>
    </xf>
    <xf numFmtId="0" fontId="62" fillId="0" borderId="0" xfId="0" applyFont="1" applyAlignment="1" applyProtection="1">
      <alignment horizontal="center" vertical="center" wrapText="1"/>
      <protection locked="0"/>
    </xf>
    <xf numFmtId="0" fontId="13" fillId="0" borderId="0" xfId="0" applyFont="1" applyAlignment="1" applyProtection="1">
      <alignment horizontal="center" vertical="center"/>
      <protection locked="0"/>
    </xf>
    <xf numFmtId="0" fontId="2" fillId="0" borderId="0" xfId="0" applyFont="1" applyAlignment="1">
      <alignment horizontal="justify" vertical="top" wrapText="1"/>
    </xf>
    <xf numFmtId="0" fontId="8" fillId="6" borderId="60" xfId="0" applyFont="1" applyFill="1" applyBorder="1" applyAlignment="1">
      <alignment horizontal="center" vertical="center"/>
    </xf>
    <xf numFmtId="0" fontId="47" fillId="0" borderId="1" xfId="0" applyFont="1" applyBorder="1" applyAlignment="1">
      <alignment horizontal="center" vertical="center" wrapText="1"/>
    </xf>
    <xf numFmtId="0" fontId="12" fillId="0" borderId="0" xfId="0" applyFont="1" applyAlignment="1" applyProtection="1">
      <alignment horizontal="center" vertical="center" wrapText="1"/>
      <protection locked="0"/>
    </xf>
    <xf numFmtId="2" fontId="8" fillId="0" borderId="0" xfId="0" applyNumberFormat="1" applyFont="1" applyAlignment="1">
      <alignment vertical="center"/>
    </xf>
    <xf numFmtId="2" fontId="8" fillId="0" borderId="0" xfId="0" applyNumberFormat="1" applyFont="1" applyAlignment="1">
      <alignment vertical="top"/>
    </xf>
    <xf numFmtId="2" fontId="13" fillId="0" borderId="0" xfId="0" applyNumberFormat="1" applyFont="1" applyAlignment="1" applyProtection="1">
      <alignment horizontal="center" vertical="top"/>
      <protection locked="0"/>
    </xf>
    <xf numFmtId="2" fontId="8" fillId="0" borderId="0" xfId="0" applyNumberFormat="1" applyFont="1" applyAlignment="1">
      <alignment horizontal="center" vertical="top"/>
    </xf>
    <xf numFmtId="0" fontId="14" fillId="0" borderId="0" xfId="0" applyFont="1" applyAlignment="1">
      <alignment horizontal="left" vertical="top"/>
    </xf>
    <xf numFmtId="0" fontId="16"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2" fillId="0" borderId="0" xfId="0" applyFont="1" applyAlignment="1">
      <alignment horizontal="right" vertical="top"/>
    </xf>
    <xf numFmtId="0" fontId="49" fillId="0" borderId="0" xfId="0" applyFont="1" applyAlignment="1">
      <alignment vertical="center"/>
    </xf>
    <xf numFmtId="0" fontId="84" fillId="0" borderId="0" xfId="0" applyFont="1" applyAlignment="1">
      <alignment horizontal="center" vertical="top"/>
    </xf>
    <xf numFmtId="0" fontId="85" fillId="0" borderId="0" xfId="0" applyFont="1" applyAlignment="1">
      <alignment horizontal="center" vertical="center" wrapText="1"/>
    </xf>
    <xf numFmtId="0" fontId="69" fillId="13" borderId="99" xfId="0" applyFont="1" applyFill="1" applyBorder="1" applyAlignment="1">
      <alignment horizontal="center" vertical="center" wrapText="1"/>
    </xf>
    <xf numFmtId="0" fontId="9" fillId="0" borderId="100" xfId="0" applyFont="1" applyBorder="1" applyAlignment="1">
      <alignment horizontal="center" vertical="top" wrapText="1"/>
    </xf>
    <xf numFmtId="0" fontId="86" fillId="0" borderId="1" xfId="0" applyFont="1" applyBorder="1" applyAlignment="1">
      <alignment horizontal="center" vertical="center"/>
    </xf>
    <xf numFmtId="0" fontId="69" fillId="17" borderId="99" xfId="0" applyFont="1" applyFill="1" applyBorder="1" applyAlignment="1">
      <alignment horizontal="center" vertical="center" wrapText="1"/>
    </xf>
    <xf numFmtId="0" fontId="9" fillId="0" borderId="13" xfId="0" applyFont="1" applyBorder="1" applyAlignment="1">
      <alignment horizontal="center" vertical="top" wrapText="1"/>
    </xf>
    <xf numFmtId="0" fontId="84" fillId="0" borderId="1" xfId="0" applyFont="1" applyBorder="1" applyAlignment="1">
      <alignment horizontal="center" vertical="top"/>
    </xf>
    <xf numFmtId="0" fontId="79" fillId="10" borderId="99" xfId="0" applyFont="1" applyFill="1" applyBorder="1" applyAlignment="1">
      <alignment horizontal="center" vertical="center" wrapText="1"/>
    </xf>
    <xf numFmtId="0" fontId="69" fillId="15" borderId="99" xfId="0" applyFont="1" applyFill="1" applyBorder="1" applyAlignment="1">
      <alignment horizontal="center" vertical="center" wrapText="1"/>
    </xf>
    <xf numFmtId="2" fontId="20" fillId="4" borderId="2" xfId="0" applyNumberFormat="1" applyFont="1" applyFill="1" applyBorder="1" applyAlignment="1" applyProtection="1">
      <alignment horizontal="center" vertical="center" shrinkToFit="1"/>
      <protection locked="0"/>
    </xf>
    <xf numFmtId="0" fontId="80" fillId="0" borderId="0" xfId="0" applyFont="1" applyAlignment="1">
      <alignment vertical="center"/>
    </xf>
    <xf numFmtId="0" fontId="5" fillId="0" borderId="1" xfId="0" applyFont="1" applyBorder="1" applyAlignment="1">
      <alignment horizontal="center" vertical="center" wrapText="1"/>
    </xf>
    <xf numFmtId="0" fontId="26" fillId="4" borderId="1" xfId="0" applyFont="1" applyFill="1" applyBorder="1" applyAlignment="1" applyProtection="1">
      <alignment horizontal="center" vertical="center"/>
      <protection locked="0"/>
    </xf>
    <xf numFmtId="0" fontId="3" fillId="0" borderId="102"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1" fontId="34" fillId="0" borderId="1" xfId="0" applyNumberFormat="1" applyFont="1" applyBorder="1" applyAlignment="1" applyProtection="1">
      <alignment horizontal="center" vertical="top"/>
      <protection locked="0"/>
    </xf>
    <xf numFmtId="0" fontId="57" fillId="0" borderId="86" xfId="0" applyFont="1" applyBorder="1" applyAlignment="1">
      <alignment horizontal="center" vertical="center" wrapText="1"/>
    </xf>
    <xf numFmtId="0" fontId="57" fillId="0" borderId="68" xfId="0" applyFont="1" applyBorder="1" applyAlignment="1">
      <alignment horizontal="right" vertical="center" wrapText="1"/>
    </xf>
    <xf numFmtId="0" fontId="32" fillId="0" borderId="60" xfId="0" applyFont="1" applyBorder="1" applyAlignment="1">
      <alignment horizontal="center" vertical="center"/>
    </xf>
    <xf numFmtId="0" fontId="48" fillId="0" borderId="116" xfId="0" applyFont="1" applyBorder="1" applyAlignment="1">
      <alignment horizontal="center" vertical="center"/>
    </xf>
    <xf numFmtId="0" fontId="32" fillId="0" borderId="85" xfId="0" applyFont="1" applyBorder="1" applyAlignment="1">
      <alignment horizontal="center" vertical="center"/>
    </xf>
    <xf numFmtId="0" fontId="48" fillId="0" borderId="118" xfId="0" applyFont="1" applyBorder="1" applyAlignment="1">
      <alignment horizontal="center" vertical="center"/>
    </xf>
    <xf numFmtId="0" fontId="0" fillId="4" borderId="58" xfId="0" applyFill="1" applyBorder="1" applyAlignment="1" applyProtection="1">
      <alignment horizontal="left" vertical="top"/>
      <protection locked="0"/>
    </xf>
    <xf numFmtId="14" fontId="34" fillId="4" borderId="58" xfId="0" applyNumberFormat="1" applyFont="1" applyFill="1" applyBorder="1" applyAlignment="1" applyProtection="1">
      <alignment horizontal="center" vertical="center"/>
      <protection locked="0"/>
    </xf>
    <xf numFmtId="0" fontId="0" fillId="4" borderId="1" xfId="0" applyFill="1" applyBorder="1" applyAlignment="1" applyProtection="1">
      <alignment horizontal="left" vertical="top"/>
      <protection locked="0"/>
    </xf>
    <xf numFmtId="14" fontId="34" fillId="4" borderId="1" xfId="0" applyNumberFormat="1" applyFont="1" applyFill="1" applyBorder="1" applyAlignment="1" applyProtection="1">
      <alignment horizontal="center" vertical="center"/>
      <protection locked="0"/>
    </xf>
    <xf numFmtId="0" fontId="0" fillId="4" borderId="1" xfId="0" applyFill="1" applyBorder="1" applyProtection="1">
      <protection locked="0"/>
    </xf>
    <xf numFmtId="14" fontId="33" fillId="4" borderId="1" xfId="0" applyNumberFormat="1" applyFont="1" applyFill="1" applyBorder="1" applyAlignment="1" applyProtection="1">
      <alignment horizontal="center" vertical="center"/>
      <protection locked="0"/>
    </xf>
    <xf numFmtId="0" fontId="0" fillId="0" borderId="58" xfId="0" applyBorder="1" applyAlignment="1" applyProtection="1">
      <alignment horizontal="center" vertical="center"/>
      <protection hidden="1"/>
    </xf>
    <xf numFmtId="0" fontId="22" fillId="2" borderId="58" xfId="0" applyFont="1" applyFill="1" applyBorder="1" applyAlignment="1" applyProtection="1">
      <alignment horizontal="center" vertical="center"/>
      <protection hidden="1"/>
    </xf>
    <xf numFmtId="0" fontId="37" fillId="20" borderId="58" xfId="0" applyFont="1" applyFill="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37" fillId="20" borderId="1" xfId="0" applyFont="1" applyFill="1" applyBorder="1" applyAlignment="1" applyProtection="1">
      <alignment horizontal="center" vertical="center"/>
      <protection hidden="1"/>
    </xf>
    <xf numFmtId="0" fontId="22" fillId="2" borderId="1" xfId="0" applyFont="1" applyFill="1" applyBorder="1" applyAlignment="1" applyProtection="1">
      <alignment horizontal="center" vertical="center"/>
      <protection hidden="1"/>
    </xf>
    <xf numFmtId="1" fontId="35" fillId="2" borderId="58" xfId="0" applyNumberFormat="1" applyFont="1" applyFill="1" applyBorder="1" applyAlignment="1" applyProtection="1">
      <alignment horizontal="center" vertical="center"/>
      <protection hidden="1"/>
    </xf>
    <xf numFmtId="1" fontId="35" fillId="2" borderId="1" xfId="0" applyNumberFormat="1" applyFont="1" applyFill="1" applyBorder="1" applyAlignment="1" applyProtection="1">
      <alignment horizontal="center" vertical="center"/>
      <protection hidden="1"/>
    </xf>
    <xf numFmtId="0" fontId="47" fillId="0" borderId="3" xfId="0" applyFont="1" applyBorder="1" applyAlignment="1">
      <alignment horizontal="center" vertical="center"/>
    </xf>
    <xf numFmtId="0" fontId="5" fillId="3" borderId="3" xfId="0" applyFont="1" applyFill="1" applyBorder="1" applyAlignment="1">
      <alignment horizontal="right" vertical="center"/>
    </xf>
    <xf numFmtId="0" fontId="3" fillId="0" borderId="65" xfId="0" applyFont="1" applyBorder="1" applyAlignment="1">
      <alignment horizontal="center" vertical="center"/>
    </xf>
    <xf numFmtId="0" fontId="3" fillId="0" borderId="120" xfId="0" applyFont="1" applyBorder="1" applyAlignment="1">
      <alignment horizontal="center" vertical="center"/>
    </xf>
    <xf numFmtId="3" fontId="36" fillId="0" borderId="11" xfId="0" applyNumberFormat="1" applyFont="1" applyBorder="1" applyAlignment="1">
      <alignment horizontal="center" vertical="center"/>
    </xf>
    <xf numFmtId="3" fontId="36" fillId="0" borderId="12" xfId="0" applyNumberFormat="1" applyFont="1" applyBorder="1" applyAlignment="1">
      <alignment horizontal="center" vertical="center"/>
    </xf>
    <xf numFmtId="2" fontId="92" fillId="0" borderId="25" xfId="0" applyNumberFormat="1" applyFont="1" applyBorder="1" applyAlignment="1">
      <alignment horizontal="center" vertical="center" shrinkToFit="1"/>
    </xf>
    <xf numFmtId="2" fontId="12" fillId="19" borderId="14" xfId="0" applyNumberFormat="1" applyFont="1" applyFill="1" applyBorder="1" applyAlignment="1">
      <alignment horizontal="center" vertical="center"/>
    </xf>
    <xf numFmtId="0" fontId="22" fillId="4" borderId="105" xfId="0" applyFont="1" applyFill="1" applyBorder="1" applyAlignment="1" applyProtection="1">
      <alignment horizontal="center" vertical="center"/>
      <protection locked="0"/>
    </xf>
    <xf numFmtId="0" fontId="22" fillId="4" borderId="89" xfId="0" applyFont="1" applyFill="1" applyBorder="1" applyAlignment="1" applyProtection="1">
      <alignment horizontal="center" vertical="center"/>
      <protection locked="0"/>
    </xf>
    <xf numFmtId="0" fontId="22" fillId="0" borderId="41" xfId="0" applyFont="1" applyBorder="1" applyAlignment="1" applyProtection="1">
      <alignment horizontal="center" vertical="center"/>
      <protection locked="0"/>
    </xf>
    <xf numFmtId="0" fontId="22" fillId="0" borderId="54" xfId="0" applyFont="1" applyBorder="1" applyAlignment="1" applyProtection="1">
      <alignment horizontal="center" vertical="center"/>
      <protection locked="0"/>
    </xf>
    <xf numFmtId="0" fontId="22" fillId="0" borderId="9" xfId="0" applyFont="1" applyBorder="1" applyAlignment="1" applyProtection="1">
      <alignment horizontal="center" vertical="center"/>
      <protection locked="0"/>
    </xf>
    <xf numFmtId="0" fontId="22" fillId="0" borderId="44" xfId="0" applyFont="1" applyBorder="1" applyAlignment="1" applyProtection="1">
      <alignment horizontal="center" vertical="center"/>
      <protection locked="0"/>
    </xf>
    <xf numFmtId="0" fontId="22" fillId="0" borderId="55" xfId="0" applyFont="1" applyBorder="1" applyAlignment="1" applyProtection="1">
      <alignment horizontal="center" vertical="center"/>
      <protection locked="0"/>
    </xf>
    <xf numFmtId="0" fontId="22" fillId="4" borderId="42" xfId="0" applyFont="1" applyFill="1" applyBorder="1" applyAlignment="1" applyProtection="1">
      <alignment horizontal="center" vertical="center"/>
      <protection locked="0"/>
    </xf>
    <xf numFmtId="0" fontId="22" fillId="4" borderId="56" xfId="0" applyFont="1" applyFill="1" applyBorder="1" applyAlignment="1" applyProtection="1">
      <alignment horizontal="center" vertical="center"/>
      <protection locked="0"/>
    </xf>
    <xf numFmtId="0" fontId="22" fillId="4" borderId="7" xfId="0" applyFont="1" applyFill="1" applyBorder="1" applyAlignment="1" applyProtection="1">
      <alignment horizontal="center" vertical="center"/>
      <protection locked="0"/>
    </xf>
    <xf numFmtId="0" fontId="22" fillId="4" borderId="12" xfId="0" applyFont="1" applyFill="1" applyBorder="1" applyAlignment="1" applyProtection="1">
      <alignment horizontal="center" vertical="center"/>
      <protection locked="0"/>
    </xf>
    <xf numFmtId="3" fontId="35" fillId="4" borderId="57" xfId="0" applyNumberFormat="1" applyFont="1" applyFill="1" applyBorder="1" applyAlignment="1" applyProtection="1">
      <alignment horizontal="center" vertical="center"/>
      <protection locked="0"/>
    </xf>
    <xf numFmtId="0" fontId="22" fillId="0" borderId="42" xfId="0" applyFont="1" applyBorder="1" applyAlignment="1" applyProtection="1">
      <alignment horizontal="center" vertical="center"/>
      <protection locked="0"/>
    </xf>
    <xf numFmtId="0" fontId="22" fillId="0" borderId="56" xfId="0" applyFont="1" applyBorder="1" applyAlignment="1" applyProtection="1">
      <alignment horizontal="center" vertical="center"/>
      <protection locked="0"/>
    </xf>
    <xf numFmtId="0" fontId="22" fillId="0" borderId="7"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3" fontId="35" fillId="0" borderId="57" xfId="0" applyNumberFormat="1" applyFont="1" applyBorder="1" applyAlignment="1" applyProtection="1">
      <alignment horizontal="center" vertical="center"/>
      <protection locked="0"/>
    </xf>
    <xf numFmtId="0" fontId="22" fillId="4" borderId="56" xfId="0" applyFont="1" applyFill="1" applyBorder="1" applyAlignment="1" applyProtection="1">
      <alignment horizontal="left" vertical="top"/>
      <protection locked="0"/>
    </xf>
    <xf numFmtId="0" fontId="22" fillId="4" borderId="7" xfId="0" applyFont="1" applyFill="1" applyBorder="1" applyAlignment="1" applyProtection="1">
      <alignment horizontal="left" vertical="top"/>
      <protection locked="0"/>
    </xf>
    <xf numFmtId="0" fontId="22" fillId="4" borderId="12" xfId="0" applyFont="1" applyFill="1" applyBorder="1" applyAlignment="1" applyProtection="1">
      <alignment horizontal="left" vertical="top"/>
      <protection locked="0"/>
    </xf>
    <xf numFmtId="0" fontId="22" fillId="4" borderId="106" xfId="0" applyFont="1" applyFill="1" applyBorder="1" applyAlignment="1" applyProtection="1">
      <alignment horizontal="center" vertical="center"/>
      <protection locked="0"/>
    </xf>
    <xf numFmtId="0" fontId="22" fillId="4" borderId="52" xfId="0" applyFont="1" applyFill="1" applyBorder="1" applyAlignment="1" applyProtection="1">
      <alignment horizontal="left" vertical="top"/>
      <protection locked="0"/>
    </xf>
    <xf numFmtId="0" fontId="22" fillId="4" borderId="10" xfId="0" applyFont="1" applyFill="1" applyBorder="1" applyAlignment="1" applyProtection="1">
      <alignment horizontal="left" vertical="top"/>
      <protection locked="0"/>
    </xf>
    <xf numFmtId="0" fontId="22" fillId="4" borderId="24" xfId="0" applyFont="1" applyFill="1" applyBorder="1" applyAlignment="1" applyProtection="1">
      <alignment horizontal="left" vertical="top"/>
      <protection locked="0"/>
    </xf>
    <xf numFmtId="3" fontId="35" fillId="4" borderId="98" xfId="0" applyNumberFormat="1" applyFont="1" applyFill="1" applyBorder="1" applyAlignment="1" applyProtection="1">
      <alignment horizontal="center" vertical="center"/>
      <protection locked="0"/>
    </xf>
    <xf numFmtId="0" fontId="50" fillId="16" borderId="20" xfId="0" applyFont="1" applyFill="1" applyBorder="1" applyAlignment="1">
      <alignment vertical="center"/>
    </xf>
    <xf numFmtId="2" fontId="20" fillId="0" borderId="60" xfId="0" applyNumberFormat="1" applyFont="1" applyBorder="1" applyAlignment="1">
      <alignment horizontal="center" vertical="center" shrinkToFit="1"/>
    </xf>
    <xf numFmtId="2" fontId="92" fillId="0" borderId="60" xfId="0" applyNumberFormat="1" applyFont="1" applyBorder="1" applyAlignment="1">
      <alignment horizontal="center" vertical="center" shrinkToFit="1"/>
    </xf>
    <xf numFmtId="2" fontId="5" fillId="21" borderId="14" xfId="0" applyNumberFormat="1" applyFont="1" applyFill="1" applyBorder="1" applyAlignment="1">
      <alignment horizontal="center" vertical="center"/>
    </xf>
    <xf numFmtId="2" fontId="12" fillId="22" borderId="14" xfId="0" applyNumberFormat="1" applyFont="1" applyFill="1" applyBorder="1" applyAlignment="1">
      <alignment horizontal="center" vertical="center"/>
    </xf>
    <xf numFmtId="0" fontId="89" fillId="0" borderId="0" xfId="0" applyFont="1" applyAlignment="1">
      <alignment horizontal="center" vertical="center"/>
    </xf>
    <xf numFmtId="0" fontId="88" fillId="21" borderId="102" xfId="0" applyFont="1" applyFill="1" applyBorder="1" applyAlignment="1">
      <alignment horizontal="center" vertical="center" wrapText="1"/>
    </xf>
    <xf numFmtId="0" fontId="88" fillId="21" borderId="99" xfId="0" applyFont="1" applyFill="1" applyBorder="1" applyAlignment="1">
      <alignment horizontal="center" vertical="center" wrapText="1"/>
    </xf>
    <xf numFmtId="0" fontId="0" fillId="8" borderId="0" xfId="0" applyFill="1" applyAlignment="1">
      <alignment horizontal="left" vertical="top"/>
    </xf>
    <xf numFmtId="0" fontId="3" fillId="4" borderId="0" xfId="0" applyFont="1" applyFill="1" applyAlignment="1">
      <alignment horizontal="left" vertical="top"/>
    </xf>
    <xf numFmtId="0" fontId="0" fillId="4" borderId="0" xfId="0" applyFill="1" applyAlignment="1">
      <alignment horizontal="left" vertical="top"/>
    </xf>
    <xf numFmtId="0" fontId="11" fillId="16" borderId="106" xfId="0" applyFont="1" applyFill="1" applyBorder="1" applyAlignment="1">
      <alignment horizontal="center" vertical="center" wrapText="1"/>
    </xf>
    <xf numFmtId="0" fontId="11" fillId="16" borderId="120" xfId="0" applyFont="1" applyFill="1" applyBorder="1" applyAlignment="1">
      <alignment horizontal="center" vertical="center" wrapText="1"/>
    </xf>
    <xf numFmtId="0" fontId="0" fillId="0" borderId="101" xfId="0" applyBorder="1" applyAlignment="1">
      <alignment horizontal="left" vertical="top"/>
    </xf>
    <xf numFmtId="0" fontId="14" fillId="0" borderId="0" xfId="0" applyFont="1" applyAlignment="1">
      <alignment horizontal="center" vertical="center"/>
    </xf>
    <xf numFmtId="0" fontId="14" fillId="0" borderId="101" xfId="0" applyFont="1" applyBorder="1" applyAlignment="1">
      <alignment horizontal="left" vertical="top"/>
    </xf>
    <xf numFmtId="0" fontId="88" fillId="21" borderId="14" xfId="0" applyFont="1" applyFill="1" applyBorder="1" applyAlignment="1">
      <alignment horizontal="center" vertical="center"/>
    </xf>
    <xf numFmtId="0" fontId="13" fillId="0" borderId="0" xfId="0" applyFont="1" applyAlignment="1">
      <alignment horizontal="left" vertical="top"/>
    </xf>
    <xf numFmtId="0" fontId="8" fillId="0" borderId="0" xfId="0" applyFont="1" applyAlignment="1">
      <alignment horizontal="left" vertical="top"/>
    </xf>
    <xf numFmtId="0" fontId="8" fillId="4" borderId="0" xfId="0" applyFont="1" applyFill="1" applyAlignment="1">
      <alignment horizontal="left" vertical="top"/>
    </xf>
    <xf numFmtId="0" fontId="8" fillId="8" borderId="0" xfId="0" applyFont="1" applyFill="1" applyAlignment="1">
      <alignment horizontal="left" vertical="top"/>
    </xf>
    <xf numFmtId="1" fontId="30" fillId="0" borderId="101" xfId="0" applyNumberFormat="1" applyFont="1" applyBorder="1"/>
    <xf numFmtId="1" fontId="35" fillId="0" borderId="0" xfId="0" applyNumberFormat="1" applyFont="1" applyAlignment="1">
      <alignment horizontal="center" vertical="center"/>
    </xf>
    <xf numFmtId="0" fontId="5" fillId="0" borderId="15" xfId="0" applyFont="1" applyBorder="1" applyAlignment="1">
      <alignment horizontal="center" vertical="center" wrapText="1"/>
    </xf>
    <xf numFmtId="0" fontId="16" fillId="0" borderId="104" xfId="0" applyFont="1" applyBorder="1" applyAlignment="1">
      <alignment horizontal="center" vertical="center"/>
    </xf>
    <xf numFmtId="0" fontId="16" fillId="0" borderId="14" xfId="0" applyFont="1" applyBorder="1" applyAlignment="1">
      <alignment horizontal="center" vertical="center"/>
    </xf>
    <xf numFmtId="2" fontId="20" fillId="0" borderId="97" xfId="0" applyNumberFormat="1" applyFont="1" applyBorder="1" applyAlignment="1">
      <alignment horizontal="center" vertical="center" shrinkToFit="1"/>
    </xf>
    <xf numFmtId="0" fontId="11" fillId="3" borderId="88" xfId="0" applyFont="1" applyFill="1" applyBorder="1" applyAlignment="1">
      <alignment horizontal="center" vertical="center"/>
    </xf>
    <xf numFmtId="0" fontId="11" fillId="3" borderId="122" xfId="0" applyFont="1" applyFill="1" applyBorder="1" applyAlignment="1">
      <alignment horizontal="center" vertical="center"/>
    </xf>
    <xf numFmtId="0" fontId="11" fillId="3" borderId="123" xfId="0" applyFont="1" applyFill="1" applyBorder="1" applyAlignment="1">
      <alignment horizontal="center" vertical="center"/>
    </xf>
    <xf numFmtId="0" fontId="12" fillId="16" borderId="49" xfId="0" applyFont="1" applyFill="1" applyBorder="1" applyAlignment="1">
      <alignment horizontal="center" vertical="center"/>
    </xf>
    <xf numFmtId="0" fontId="12" fillId="16" borderId="45" xfId="0" applyFont="1" applyFill="1" applyBorder="1" applyAlignment="1">
      <alignment horizontal="center" vertical="center"/>
    </xf>
    <xf numFmtId="0" fontId="11" fillId="19" borderId="53" xfId="0" applyFont="1" applyFill="1" applyBorder="1" applyAlignment="1">
      <alignment horizontal="center" vertical="center"/>
    </xf>
    <xf numFmtId="2" fontId="92" fillId="0" borderId="97" xfId="0" applyNumberFormat="1" applyFont="1" applyBorder="1" applyAlignment="1">
      <alignment horizontal="center" vertical="center" shrinkToFit="1"/>
    </xf>
    <xf numFmtId="0" fontId="11" fillId="11" borderId="124" xfId="0" applyFont="1" applyFill="1" applyBorder="1" applyAlignment="1">
      <alignment horizontal="center" vertical="center"/>
    </xf>
    <xf numFmtId="0" fontId="11" fillId="16" borderId="124" xfId="0" applyFont="1" applyFill="1" applyBorder="1" applyAlignment="1">
      <alignment horizontal="center" vertical="center"/>
    </xf>
    <xf numFmtId="0" fontId="93" fillId="16" borderId="63" xfId="0" applyFont="1" applyFill="1" applyBorder="1" applyAlignment="1">
      <alignment vertical="center"/>
    </xf>
    <xf numFmtId="0" fontId="93" fillId="16" borderId="73" xfId="0" applyFont="1" applyFill="1" applyBorder="1" applyAlignment="1">
      <alignment vertical="center"/>
    </xf>
    <xf numFmtId="0" fontId="71" fillId="4" borderId="14" xfId="0" applyFont="1" applyFill="1" applyBorder="1" applyAlignment="1" applyProtection="1">
      <alignment horizontal="center" vertical="center" wrapText="1"/>
      <protection locked="0"/>
    </xf>
    <xf numFmtId="0" fontId="72" fillId="0" borderId="0" xfId="0" applyFont="1" applyAlignment="1">
      <alignment vertical="center" wrapText="1"/>
    </xf>
    <xf numFmtId="0" fontId="87" fillId="0" borderId="0" xfId="0" applyFont="1" applyAlignment="1">
      <alignment vertical="center" wrapText="1"/>
    </xf>
    <xf numFmtId="0" fontId="81" fillId="0" borderId="0" xfId="0" applyFont="1" applyAlignment="1">
      <alignment horizontal="left" vertical="top"/>
    </xf>
    <xf numFmtId="0" fontId="22" fillId="3" borderId="3" xfId="0" applyFont="1" applyFill="1" applyBorder="1" applyAlignment="1">
      <alignment horizontal="right" vertical="center"/>
    </xf>
    <xf numFmtId="0" fontId="6" fillId="0" borderId="24" xfId="0" applyFont="1" applyBorder="1" applyAlignment="1">
      <alignment vertical="center"/>
    </xf>
    <xf numFmtId="0" fontId="6" fillId="0" borderId="96" xfId="0" applyFont="1" applyBorder="1" applyAlignment="1">
      <alignment horizontal="left" vertical="center" wrapText="1"/>
    </xf>
    <xf numFmtId="1" fontId="34" fillId="0" borderId="3" xfId="0" applyNumberFormat="1" applyFont="1" applyBorder="1" applyAlignment="1" applyProtection="1">
      <alignment horizontal="center" vertical="top"/>
      <protection locked="0"/>
    </xf>
    <xf numFmtId="0" fontId="57" fillId="0" borderId="23" xfId="0" applyFont="1" applyBorder="1" applyAlignment="1">
      <alignment horizontal="right" vertical="center" wrapText="1"/>
    </xf>
    <xf numFmtId="0" fontId="57" fillId="0" borderId="7" xfId="0" applyFont="1" applyBorder="1" applyAlignment="1">
      <alignment horizontal="right" vertical="center" wrapText="1"/>
    </xf>
    <xf numFmtId="0" fontId="50" fillId="0" borderId="60" xfId="0" applyFont="1" applyBorder="1" applyAlignment="1">
      <alignment horizontal="center" vertical="center"/>
    </xf>
    <xf numFmtId="1" fontId="51" fillId="0" borderId="62" xfId="0" applyNumberFormat="1" applyFont="1" applyBorder="1" applyAlignment="1">
      <alignment horizontal="center" vertical="center"/>
    </xf>
    <xf numFmtId="0" fontId="22" fillId="0" borderId="1" xfId="0" applyFont="1" applyBorder="1" applyAlignment="1">
      <alignment horizontal="center" vertical="center"/>
    </xf>
    <xf numFmtId="0" fontId="6" fillId="0" borderId="1" xfId="0" applyFont="1" applyBorder="1" applyAlignment="1">
      <alignment horizontal="center" vertical="center"/>
    </xf>
    <xf numFmtId="0" fontId="47" fillId="0" borderId="87" xfId="0" applyFont="1" applyBorder="1" applyAlignment="1">
      <alignment horizontal="center" vertical="center"/>
    </xf>
    <xf numFmtId="0" fontId="47" fillId="0" borderId="11" xfId="0" applyFont="1" applyBorder="1" applyAlignment="1">
      <alignment horizontal="center" vertical="center"/>
    </xf>
    <xf numFmtId="0" fontId="84" fillId="0" borderId="2" xfId="0" applyFont="1" applyBorder="1" applyAlignment="1">
      <alignment horizontal="center" vertical="top"/>
    </xf>
    <xf numFmtId="1" fontId="34" fillId="0" borderId="2" xfId="0" applyNumberFormat="1" applyFont="1" applyBorder="1" applyAlignment="1" applyProtection="1">
      <alignment horizontal="center" vertical="top"/>
      <protection locked="0"/>
    </xf>
    <xf numFmtId="1" fontId="22" fillId="0" borderId="2" xfId="0" applyNumberFormat="1" applyFont="1" applyBorder="1" applyAlignment="1">
      <alignment horizontal="center" vertical="top"/>
    </xf>
    <xf numFmtId="2" fontId="21" fillId="3" borderId="19" xfId="0" applyNumberFormat="1" applyFont="1" applyFill="1" applyBorder="1" applyAlignment="1">
      <alignment horizontal="center" vertical="center"/>
    </xf>
    <xf numFmtId="0" fontId="5" fillId="0" borderId="11" xfId="0" applyFont="1" applyBorder="1" applyAlignment="1">
      <alignment horizontal="center" vertical="center"/>
    </xf>
    <xf numFmtId="0" fontId="5" fillId="0" borderId="87" xfId="0" applyFont="1" applyBorder="1" applyAlignment="1">
      <alignment horizontal="center" vertical="center"/>
    </xf>
    <xf numFmtId="0" fontId="5" fillId="0" borderId="18"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84" fillId="0" borderId="0" xfId="0" applyFont="1" applyAlignment="1">
      <alignment horizontal="center" vertical="center"/>
    </xf>
    <xf numFmtId="0" fontId="84" fillId="0" borderId="1" xfId="0" applyFont="1" applyBorder="1" applyAlignment="1">
      <alignment horizontal="center" vertical="center"/>
    </xf>
    <xf numFmtId="0" fontId="77" fillId="0" borderId="1" xfId="0" applyFont="1" applyBorder="1" applyAlignment="1">
      <alignment horizontal="center" vertical="center" wrapText="1"/>
    </xf>
    <xf numFmtId="2" fontId="60" fillId="0" borderId="1" xfId="0" applyNumberFormat="1" applyFont="1" applyBorder="1" applyAlignment="1">
      <alignment horizontal="center" vertical="center" shrinkToFit="1"/>
    </xf>
    <xf numFmtId="0" fontId="59" fillId="0" borderId="99" xfId="0" applyFont="1" applyBorder="1" applyAlignment="1">
      <alignment vertical="center" wrapText="1"/>
    </xf>
    <xf numFmtId="1" fontId="38" fillId="4" borderId="1" xfId="0" applyNumberFormat="1" applyFont="1" applyFill="1" applyBorder="1" applyAlignment="1">
      <alignment horizontal="center" vertical="center"/>
    </xf>
    <xf numFmtId="0" fontId="5" fillId="6" borderId="60" xfId="0" applyFont="1" applyFill="1" applyBorder="1" applyAlignment="1">
      <alignment horizontal="center" vertical="center"/>
    </xf>
    <xf numFmtId="49" fontId="42" fillId="6" borderId="61" xfId="0" quotePrefix="1" applyNumberFormat="1" applyFont="1" applyFill="1" applyBorder="1" applyAlignment="1">
      <alignment horizontal="center" vertical="center" wrapText="1"/>
    </xf>
    <xf numFmtId="0" fontId="96" fillId="0" borderId="0" xfId="0" applyFont="1" applyAlignment="1">
      <alignment horizontal="center" vertical="center" wrapText="1"/>
    </xf>
    <xf numFmtId="1" fontId="46" fillId="3" borderId="2" xfId="0" applyNumberFormat="1" applyFont="1" applyFill="1" applyBorder="1" applyAlignment="1">
      <alignment horizontal="center" vertical="center" shrinkToFit="1"/>
    </xf>
    <xf numFmtId="0" fontId="44" fillId="0" borderId="11" xfId="0" applyFont="1" applyBorder="1" applyAlignment="1">
      <alignment horizontal="center" vertical="center"/>
    </xf>
    <xf numFmtId="0" fontId="98" fillId="0" borderId="1" xfId="0" applyFont="1" applyBorder="1" applyAlignment="1">
      <alignment horizontal="center" vertical="center" wrapText="1"/>
    </xf>
    <xf numFmtId="0" fontId="97" fillId="4" borderId="1" xfId="0" applyFont="1" applyFill="1" applyBorder="1" applyAlignment="1" applyProtection="1">
      <alignment horizontal="center" vertical="center" wrapText="1"/>
      <protection locked="0"/>
    </xf>
    <xf numFmtId="0" fontId="98" fillId="4" borderId="1" xfId="0" applyFont="1" applyFill="1" applyBorder="1" applyAlignment="1" applyProtection="1">
      <alignment horizontal="center" vertical="center" wrapText="1"/>
      <protection locked="0"/>
    </xf>
    <xf numFmtId="1" fontId="38" fillId="0" borderId="1" xfId="0" applyNumberFormat="1" applyFont="1" applyBorder="1" applyAlignment="1">
      <alignment horizontal="center" vertical="center"/>
    </xf>
    <xf numFmtId="2" fontId="21" fillId="3" borderId="60" xfId="0" applyNumberFormat="1" applyFont="1" applyFill="1" applyBorder="1" applyAlignment="1">
      <alignment horizontal="center" vertical="center"/>
    </xf>
    <xf numFmtId="2" fontId="10" fillId="0" borderId="0" xfId="0" applyNumberFormat="1" applyFont="1" applyAlignment="1">
      <alignment shrinkToFit="1"/>
    </xf>
    <xf numFmtId="0" fontId="8" fillId="3" borderId="103" xfId="0" applyFont="1" applyFill="1" applyBorder="1" applyAlignment="1">
      <alignment vertical="center"/>
    </xf>
    <xf numFmtId="0" fontId="73" fillId="0" borderId="3" xfId="0" applyFont="1" applyBorder="1" applyAlignment="1">
      <alignment horizontal="center" vertical="center" wrapText="1"/>
    </xf>
    <xf numFmtId="0" fontId="50" fillId="0" borderId="8" xfId="0" applyFont="1" applyBorder="1" applyAlignment="1">
      <alignment horizontal="center" vertical="center"/>
    </xf>
    <xf numFmtId="1" fontId="51" fillId="0" borderId="21" xfId="0" applyNumberFormat="1" applyFont="1" applyBorder="1" applyAlignment="1">
      <alignment horizontal="center" vertical="center"/>
    </xf>
    <xf numFmtId="2" fontId="24" fillId="3" borderId="19" xfId="0" applyNumberFormat="1" applyFont="1" applyFill="1" applyBorder="1" applyAlignment="1">
      <alignment horizontal="center" vertical="center"/>
    </xf>
    <xf numFmtId="0" fontId="8" fillId="3" borderId="64" xfId="0" applyFont="1" applyFill="1" applyBorder="1" applyAlignment="1">
      <alignment vertical="center"/>
    </xf>
    <xf numFmtId="1" fontId="8" fillId="0" borderId="2" xfId="0" applyNumberFormat="1" applyFont="1" applyBorder="1" applyAlignment="1">
      <alignment horizontal="center" vertical="center" wrapText="1"/>
    </xf>
    <xf numFmtId="1" fontId="8" fillId="3" borderId="0" xfId="0" applyNumberFormat="1" applyFont="1" applyFill="1" applyAlignment="1">
      <alignment horizontal="center" vertical="center"/>
    </xf>
    <xf numFmtId="1" fontId="34" fillId="0" borderId="18" xfId="0" applyNumberFormat="1" applyFont="1" applyBorder="1" applyAlignment="1" applyProtection="1">
      <alignment horizontal="center" vertical="top"/>
      <protection locked="0"/>
    </xf>
    <xf numFmtId="0" fontId="47" fillId="6" borderId="8" xfId="0" applyFont="1" applyFill="1" applyBorder="1" applyAlignment="1">
      <alignment horizontal="center" vertical="center"/>
    </xf>
    <xf numFmtId="0" fontId="59" fillId="0" borderId="102" xfId="0" applyFont="1" applyBorder="1" applyAlignment="1">
      <alignment vertical="center" wrapText="1"/>
    </xf>
    <xf numFmtId="1" fontId="34" fillId="0" borderId="2" xfId="0" applyNumberFormat="1" applyFont="1" applyBorder="1" applyAlignment="1" applyProtection="1">
      <alignment horizontal="center" vertical="center"/>
      <protection locked="0"/>
    </xf>
    <xf numFmtId="0" fontId="98" fillId="0" borderId="1" xfId="0" applyFont="1" applyBorder="1" applyAlignment="1" applyProtection="1">
      <alignment horizontal="center" vertical="center" wrapText="1"/>
      <protection locked="0"/>
    </xf>
    <xf numFmtId="0" fontId="98" fillId="0" borderId="99" xfId="0" applyFont="1" applyBorder="1" applyAlignment="1">
      <alignment horizontal="center" vertical="center" wrapText="1"/>
    </xf>
    <xf numFmtId="0" fontId="98" fillId="0" borderId="99" xfId="0" applyFont="1" applyBorder="1" applyAlignment="1" applyProtection="1">
      <alignment horizontal="center" vertical="center" wrapText="1"/>
      <protection locked="0"/>
    </xf>
    <xf numFmtId="0" fontId="59" fillId="4" borderId="14" xfId="0" applyFont="1" applyFill="1" applyBorder="1" applyAlignment="1">
      <alignment horizontal="center" vertical="center" wrapText="1"/>
    </xf>
    <xf numFmtId="0" fontId="63" fillId="0" borderId="15" xfId="0" applyFont="1" applyBorder="1" applyAlignment="1">
      <alignment horizontal="center" vertical="center" wrapText="1"/>
    </xf>
    <xf numFmtId="0" fontId="63" fillId="4" borderId="15" xfId="0" applyFont="1" applyFill="1" applyBorder="1" applyAlignment="1">
      <alignment horizontal="center" vertical="center" wrapText="1"/>
    </xf>
    <xf numFmtId="0" fontId="98" fillId="0" borderId="102" xfId="0" applyFont="1" applyBorder="1" applyAlignment="1">
      <alignment horizontal="center" vertical="center" wrapText="1"/>
    </xf>
    <xf numFmtId="0" fontId="59" fillId="0" borderId="14" xfId="0" applyFont="1" applyBorder="1" applyAlignment="1">
      <alignment horizontal="center" vertical="center" wrapText="1"/>
    </xf>
    <xf numFmtId="0" fontId="99" fillId="4" borderId="15" xfId="0" applyFont="1" applyFill="1" applyBorder="1" applyAlignment="1" applyProtection="1">
      <alignment horizontal="center" vertical="center" wrapText="1"/>
      <protection locked="0"/>
    </xf>
    <xf numFmtId="0" fontId="99" fillId="4" borderId="14" xfId="0" applyFont="1" applyFill="1" applyBorder="1" applyAlignment="1" applyProtection="1">
      <alignment horizontal="center" vertical="center" wrapText="1"/>
      <protection locked="0"/>
    </xf>
    <xf numFmtId="0" fontId="100" fillId="4" borderId="14" xfId="0" applyFont="1" applyFill="1" applyBorder="1" applyAlignment="1" applyProtection="1">
      <alignment horizontal="center" vertical="center" wrapText="1"/>
      <protection locked="0"/>
    </xf>
    <xf numFmtId="0" fontId="77" fillId="0" borderId="2" xfId="0" applyFont="1" applyBorder="1" applyAlignment="1">
      <alignment horizontal="center" vertical="center" wrapText="1"/>
    </xf>
    <xf numFmtId="0" fontId="98" fillId="0" borderId="2" xfId="0" applyFont="1" applyBorder="1" applyAlignment="1">
      <alignment horizontal="center" vertical="center" wrapText="1"/>
    </xf>
    <xf numFmtId="0" fontId="11" fillId="3" borderId="54" xfId="0" applyFont="1" applyFill="1" applyBorder="1" applyAlignment="1">
      <alignment horizontal="center" vertical="center"/>
    </xf>
    <xf numFmtId="0" fontId="11" fillId="3" borderId="46" xfId="0" applyFont="1" applyFill="1" applyBorder="1" applyAlignment="1">
      <alignment horizontal="center" vertical="center"/>
    </xf>
    <xf numFmtId="0" fontId="11" fillId="3" borderId="127" xfId="0" applyFont="1" applyFill="1" applyBorder="1" applyAlignment="1">
      <alignment horizontal="center" vertical="center"/>
    </xf>
    <xf numFmtId="0" fontId="11" fillId="3" borderId="29" xfId="0" applyFont="1" applyFill="1" applyBorder="1" applyAlignment="1">
      <alignment horizontal="center" vertical="center"/>
    </xf>
    <xf numFmtId="0" fontId="12" fillId="16" borderId="43" xfId="0" applyFont="1" applyFill="1" applyBorder="1" applyAlignment="1">
      <alignment horizontal="center" vertical="center"/>
    </xf>
    <xf numFmtId="0" fontId="0" fillId="16" borderId="65" xfId="0" applyFill="1" applyBorder="1" applyAlignment="1">
      <alignment horizontal="left" vertical="top"/>
    </xf>
    <xf numFmtId="0" fontId="2" fillId="16" borderId="1" xfId="0" applyFont="1" applyFill="1" applyBorder="1" applyAlignment="1">
      <alignment horizontal="center" vertical="center"/>
    </xf>
    <xf numFmtId="0" fontId="2" fillId="18" borderId="1" xfId="0" applyFont="1" applyFill="1" applyBorder="1" applyAlignment="1">
      <alignment horizontal="center" vertical="center"/>
    </xf>
    <xf numFmtId="0" fontId="2" fillId="18" borderId="62" xfId="0" applyFont="1" applyFill="1" applyBorder="1" applyAlignment="1">
      <alignment horizontal="center" vertical="center"/>
    </xf>
    <xf numFmtId="0" fontId="89" fillId="0" borderId="15" xfId="0" applyFont="1" applyBorder="1" applyAlignment="1">
      <alignment horizontal="center" vertical="center"/>
    </xf>
    <xf numFmtId="0" fontId="8" fillId="6" borderId="7" xfId="0" applyFont="1" applyFill="1" applyBorder="1" applyAlignment="1">
      <alignment horizontal="center" vertical="center"/>
    </xf>
    <xf numFmtId="0" fontId="3" fillId="0" borderId="0" xfId="0" applyFont="1" applyAlignment="1">
      <alignment vertical="top"/>
    </xf>
    <xf numFmtId="0" fontId="48" fillId="0" borderId="63" xfId="0" applyFont="1" applyBorder="1" applyAlignment="1">
      <alignment horizontal="center" vertical="center"/>
    </xf>
    <xf numFmtId="0" fontId="48" fillId="7" borderId="1" xfId="0" applyFont="1" applyFill="1" applyBorder="1" applyAlignment="1">
      <alignment horizontal="center" vertical="center"/>
    </xf>
    <xf numFmtId="0" fontId="13" fillId="0" borderId="59" xfId="0" applyFont="1" applyBorder="1" applyAlignment="1">
      <alignment horizontal="left" vertical="center" wrapText="1"/>
    </xf>
    <xf numFmtId="0" fontId="66" fillId="0" borderId="0" xfId="0" applyFont="1" applyAlignment="1" applyProtection="1">
      <alignment vertical="center"/>
      <protection locked="0"/>
    </xf>
    <xf numFmtId="0" fontId="5" fillId="4" borderId="3" xfId="0" applyFont="1" applyFill="1" applyBorder="1" applyAlignment="1" applyProtection="1">
      <alignment horizontal="center" vertical="center"/>
      <protection locked="0"/>
    </xf>
    <xf numFmtId="0" fontId="5" fillId="4" borderId="8" xfId="0" applyFont="1" applyFill="1" applyBorder="1" applyAlignment="1" applyProtection="1">
      <alignment horizontal="center" vertical="center"/>
      <protection locked="0"/>
    </xf>
    <xf numFmtId="0" fontId="5" fillId="4" borderId="25" xfId="0" applyFont="1" applyFill="1" applyBorder="1" applyAlignment="1" applyProtection="1">
      <alignment horizontal="center" vertical="center"/>
      <protection locked="0"/>
    </xf>
    <xf numFmtId="0" fontId="5" fillId="4" borderId="26" xfId="0" applyFont="1" applyFill="1" applyBorder="1" applyAlignment="1" applyProtection="1">
      <alignment horizontal="center" vertical="center"/>
      <protection locked="0"/>
    </xf>
    <xf numFmtId="0" fontId="5" fillId="4" borderId="27" xfId="0" applyFont="1" applyFill="1" applyBorder="1" applyAlignment="1" applyProtection="1">
      <alignment horizontal="center" vertical="center"/>
      <protection locked="0"/>
    </xf>
    <xf numFmtId="0" fontId="45" fillId="0" borderId="1" xfId="0" applyFont="1" applyBorder="1" applyAlignment="1">
      <alignment horizontal="center" vertical="center"/>
    </xf>
    <xf numFmtId="0" fontId="21" fillId="6" borderId="1" xfId="0" applyFont="1" applyFill="1" applyBorder="1" applyAlignment="1">
      <alignment horizontal="center" vertical="center"/>
    </xf>
    <xf numFmtId="0" fontId="25" fillId="6" borderId="2" xfId="0" applyFont="1" applyFill="1" applyBorder="1" applyAlignment="1">
      <alignment horizontal="center" vertical="center"/>
    </xf>
    <xf numFmtId="0" fontId="25" fillId="4" borderId="129" xfId="0" applyFont="1" applyFill="1" applyBorder="1" applyAlignment="1" applyProtection="1">
      <alignment horizontal="center" vertical="center"/>
      <protection locked="0"/>
    </xf>
    <xf numFmtId="0" fontId="53" fillId="0" borderId="0" xfId="0" applyFont="1" applyAlignment="1">
      <alignment vertical="center"/>
    </xf>
    <xf numFmtId="0" fontId="8" fillId="6" borderId="1" xfId="0" applyFont="1" applyFill="1" applyBorder="1" applyAlignment="1">
      <alignment horizontal="center" vertical="center"/>
    </xf>
    <xf numFmtId="0" fontId="8" fillId="6" borderId="2" xfId="0" applyFont="1" applyFill="1" applyBorder="1" applyAlignment="1">
      <alignment horizontal="center" vertical="center"/>
    </xf>
    <xf numFmtId="0" fontId="53" fillId="0" borderId="0" xfId="0" applyFont="1" applyAlignment="1">
      <alignment horizontal="center" vertical="center"/>
    </xf>
    <xf numFmtId="0" fontId="38" fillId="0" borderId="19" xfId="0" quotePrefix="1" applyFont="1" applyBorder="1" applyAlignment="1">
      <alignment horizontal="center" vertical="center"/>
    </xf>
    <xf numFmtId="0" fontId="24" fillId="4" borderId="7" xfId="0" applyFont="1" applyFill="1" applyBorder="1" applyAlignment="1" applyProtection="1">
      <alignment horizontal="center" vertical="center"/>
      <protection locked="0"/>
    </xf>
    <xf numFmtId="0" fontId="5" fillId="0" borderId="6" xfId="0" applyFont="1" applyBorder="1" applyAlignment="1">
      <alignment horizontal="center" vertical="center"/>
    </xf>
    <xf numFmtId="0" fontId="5" fillId="6" borderId="2" xfId="0" applyFont="1" applyFill="1" applyBorder="1" applyAlignment="1">
      <alignment horizontal="center" vertical="center"/>
    </xf>
    <xf numFmtId="0" fontId="103" fillId="4" borderId="48" xfId="0" applyFont="1" applyFill="1" applyBorder="1" applyAlignment="1" applyProtection="1">
      <alignment horizontal="center" vertical="center"/>
      <protection locked="0"/>
    </xf>
    <xf numFmtId="0" fontId="22" fillId="4" borderId="9" xfId="0" applyFont="1" applyFill="1" applyBorder="1" applyAlignment="1" applyProtection="1">
      <alignment horizontal="center" vertical="center"/>
      <protection locked="0"/>
    </xf>
    <xf numFmtId="0" fontId="5" fillId="4" borderId="9" xfId="0" applyFont="1" applyFill="1" applyBorder="1" applyAlignment="1" applyProtection="1">
      <alignment horizontal="center" vertical="center"/>
      <protection locked="0"/>
    </xf>
    <xf numFmtId="0" fontId="5" fillId="4" borderId="21" xfId="0" applyFont="1" applyFill="1" applyBorder="1" applyAlignment="1" applyProtection="1">
      <alignment horizontal="center" vertical="center"/>
      <protection locked="0"/>
    </xf>
    <xf numFmtId="0" fontId="3" fillId="0" borderId="71" xfId="0" applyFont="1" applyBorder="1" applyAlignment="1">
      <alignment horizontal="center" vertical="center"/>
    </xf>
    <xf numFmtId="0" fontId="3" fillId="0" borderId="70" xfId="0" applyFont="1" applyBorder="1" applyAlignment="1">
      <alignment horizontal="center" vertical="center"/>
    </xf>
    <xf numFmtId="0" fontId="89" fillId="0" borderId="28" xfId="0" applyFont="1" applyBorder="1" applyAlignment="1">
      <alignment horizontal="center" vertical="center" wrapText="1"/>
    </xf>
    <xf numFmtId="49" fontId="89" fillId="4" borderId="18" xfId="0" applyNumberFormat="1" applyFont="1" applyFill="1" applyBorder="1" applyAlignment="1" applyProtection="1">
      <alignment vertical="center" wrapText="1"/>
      <protection locked="0"/>
    </xf>
    <xf numFmtId="49" fontId="89" fillId="4" borderId="3" xfId="0" applyNumberFormat="1" applyFont="1" applyFill="1" applyBorder="1" applyAlignment="1" applyProtection="1">
      <alignment vertical="center" wrapText="1"/>
      <protection locked="0"/>
    </xf>
    <xf numFmtId="49" fontId="89" fillId="0" borderId="0" xfId="0" applyNumberFormat="1" applyFont="1" applyAlignment="1" applyProtection="1">
      <alignment vertical="center" wrapText="1"/>
      <protection locked="0"/>
    </xf>
    <xf numFmtId="0" fontId="3" fillId="0" borderId="130" xfId="0" applyFont="1" applyBorder="1" applyAlignment="1">
      <alignment horizontal="center" vertical="center"/>
    </xf>
    <xf numFmtId="0" fontId="22" fillId="16" borderId="41" xfId="0" applyFont="1" applyFill="1" applyBorder="1" applyAlignment="1">
      <alignment horizontal="center" vertical="center"/>
    </xf>
    <xf numFmtId="0" fontId="22" fillId="21" borderId="41" xfId="0" applyFont="1" applyFill="1" applyBorder="1" applyAlignment="1">
      <alignment horizontal="center" vertical="center"/>
    </xf>
    <xf numFmtId="0" fontId="5" fillId="21" borderId="15" xfId="0" applyFont="1" applyFill="1" applyBorder="1" applyAlignment="1">
      <alignment horizontal="center" vertical="center" wrapText="1"/>
    </xf>
    <xf numFmtId="0" fontId="2" fillId="21" borderId="1" xfId="0" applyFont="1" applyFill="1" applyBorder="1" applyAlignment="1">
      <alignment horizontal="center" vertical="center"/>
    </xf>
    <xf numFmtId="0" fontId="12" fillId="21" borderId="52" xfId="0" applyFont="1" applyFill="1" applyBorder="1" applyAlignment="1">
      <alignment horizontal="center" vertical="center"/>
    </xf>
    <xf numFmtId="0" fontId="12" fillId="21" borderId="49" xfId="0" applyFont="1" applyFill="1" applyBorder="1" applyAlignment="1">
      <alignment horizontal="center" vertical="center"/>
    </xf>
    <xf numFmtId="0" fontId="12" fillId="21" borderId="51" xfId="0" applyFont="1" applyFill="1" applyBorder="1" applyAlignment="1">
      <alignment horizontal="center" vertical="center"/>
    </xf>
    <xf numFmtId="0" fontId="2" fillId="22" borderId="1" xfId="0" applyFont="1" applyFill="1" applyBorder="1" applyAlignment="1">
      <alignment horizontal="center" vertical="center"/>
    </xf>
    <xf numFmtId="0" fontId="22" fillId="22" borderId="41" xfId="0" applyFont="1" applyFill="1" applyBorder="1" applyAlignment="1">
      <alignment horizontal="center" vertical="center"/>
    </xf>
    <xf numFmtId="0" fontId="12" fillId="22" borderId="52" xfId="0" applyFont="1" applyFill="1" applyBorder="1" applyAlignment="1">
      <alignment horizontal="center" vertical="center"/>
    </xf>
    <xf numFmtId="0" fontId="12" fillId="22" borderId="50" xfId="0" applyFont="1" applyFill="1" applyBorder="1" applyAlignment="1">
      <alignment horizontal="center" vertical="center"/>
    </xf>
    <xf numFmtId="0" fontId="101" fillId="0" borderId="131" xfId="0" applyFont="1" applyBorder="1" applyAlignment="1">
      <alignment horizontal="center" vertical="top"/>
    </xf>
    <xf numFmtId="0" fontId="49" fillId="0" borderId="132" xfId="0" applyFont="1" applyBorder="1" applyAlignment="1">
      <alignment horizontal="center" vertical="top"/>
    </xf>
    <xf numFmtId="0" fontId="3" fillId="0" borderId="0" xfId="0" applyFont="1" applyAlignment="1">
      <alignment horizontal="justify" vertical="top"/>
    </xf>
    <xf numFmtId="0" fontId="107" fillId="0" borderId="1" xfId="0" applyFont="1" applyBorder="1" applyAlignment="1">
      <alignment vertical="center" wrapText="1"/>
    </xf>
    <xf numFmtId="0" fontId="26" fillId="0" borderId="0" xfId="0" applyFont="1" applyAlignment="1">
      <alignment vertical="center" wrapText="1"/>
    </xf>
    <xf numFmtId="0" fontId="27" fillId="0" borderId="23" xfId="0" applyFont="1" applyBorder="1" applyAlignment="1">
      <alignment vertical="center" wrapText="1"/>
    </xf>
    <xf numFmtId="0" fontId="34" fillId="0" borderId="0" xfId="0" applyFont="1" applyAlignment="1">
      <alignment horizontal="left" vertical="top"/>
    </xf>
    <xf numFmtId="0" fontId="110" fillId="0" borderId="22" xfId="0" applyFont="1" applyBorder="1" applyAlignment="1" applyProtection="1">
      <alignment vertical="center"/>
      <protection locked="0"/>
    </xf>
    <xf numFmtId="0" fontId="110" fillId="0" borderId="0" xfId="0" applyFont="1" applyAlignment="1" applyProtection="1">
      <alignment vertical="center"/>
      <protection locked="0"/>
    </xf>
    <xf numFmtId="0" fontId="110" fillId="0" borderId="101" xfId="0" applyFont="1" applyBorder="1" applyAlignment="1" applyProtection="1">
      <alignment vertical="center"/>
      <protection locked="0"/>
    </xf>
    <xf numFmtId="0" fontId="110" fillId="0" borderId="44" xfId="0" applyFont="1" applyBorder="1" applyAlignment="1" applyProtection="1">
      <alignment vertical="center"/>
      <protection locked="0"/>
    </xf>
    <xf numFmtId="0" fontId="110" fillId="0" borderId="119" xfId="0" applyFont="1" applyBorder="1" applyAlignment="1" applyProtection="1">
      <alignment vertical="center"/>
      <protection locked="0"/>
    </xf>
    <xf numFmtId="0" fontId="110" fillId="0" borderId="29" xfId="0" applyFont="1" applyBorder="1" applyAlignment="1" applyProtection="1">
      <alignment vertical="center"/>
      <protection locked="0"/>
    </xf>
    <xf numFmtId="0" fontId="13" fillId="0" borderId="0" xfId="0" applyFont="1" applyAlignment="1">
      <alignment horizontal="right" vertical="center"/>
    </xf>
    <xf numFmtId="0" fontId="13" fillId="0" borderId="0" xfId="0" applyFont="1" applyAlignment="1">
      <alignment horizontal="center" vertical="top"/>
    </xf>
    <xf numFmtId="0" fontId="13" fillId="0" borderId="0" xfId="0" applyFont="1" applyAlignment="1">
      <alignment horizontal="center" vertical="center" wrapText="1"/>
    </xf>
    <xf numFmtId="0" fontId="13" fillId="0" borderId="1" xfId="0" applyFont="1" applyBorder="1" applyAlignment="1">
      <alignment horizontal="left" vertical="center" wrapText="1"/>
    </xf>
    <xf numFmtId="0" fontId="0" fillId="0" borderId="0" xfId="0" applyAlignment="1">
      <alignment horizontal="left"/>
    </xf>
    <xf numFmtId="14" fontId="13" fillId="0" borderId="0" xfId="0" applyNumberFormat="1" applyFont="1" applyAlignment="1">
      <alignment horizontal="center" vertical="center" wrapText="1"/>
    </xf>
    <xf numFmtId="0" fontId="13" fillId="0" borderId="0" xfId="0" applyFont="1" applyAlignment="1">
      <alignment vertical="center" wrapText="1"/>
    </xf>
    <xf numFmtId="0" fontId="113" fillId="0" borderId="0" xfId="0" applyFont="1" applyAlignment="1">
      <alignment horizontal="left" vertical="top"/>
    </xf>
    <xf numFmtId="0" fontId="113" fillId="0" borderId="0" xfId="0" applyFont="1" applyAlignment="1">
      <alignment vertical="center"/>
    </xf>
    <xf numFmtId="0" fontId="13" fillId="0" borderId="0" xfId="0" applyFont="1" applyAlignment="1">
      <alignment horizontal="left" vertical="center"/>
    </xf>
    <xf numFmtId="0" fontId="13" fillId="0" borderId="7" xfId="0" applyFont="1" applyBorder="1" applyAlignment="1">
      <alignment horizontal="center" vertical="center"/>
    </xf>
    <xf numFmtId="0" fontId="113" fillId="0" borderId="12" xfId="0" applyFont="1" applyBorder="1" applyAlignment="1">
      <alignment horizontal="center" vertical="center"/>
    </xf>
    <xf numFmtId="0" fontId="113" fillId="0" borderId="11" xfId="0" applyFont="1" applyBorder="1" applyAlignment="1">
      <alignment horizontal="center" vertical="center"/>
    </xf>
    <xf numFmtId="0" fontId="113" fillId="0" borderId="7" xfId="0" applyFont="1" applyBorder="1" applyAlignment="1">
      <alignment horizontal="center" vertical="center" wrapText="1"/>
    </xf>
    <xf numFmtId="0" fontId="13" fillId="0" borderId="10" xfId="0" applyFont="1" applyBorder="1" applyAlignment="1">
      <alignment horizontal="center" vertical="center" wrapText="1"/>
    </xf>
    <xf numFmtId="0" fontId="21" fillId="0" borderId="0" xfId="0" applyFont="1" applyAlignment="1">
      <alignment horizontal="left" vertical="top"/>
    </xf>
    <xf numFmtId="1" fontId="34" fillId="0" borderId="12" xfId="0" applyNumberFormat="1" applyFont="1" applyBorder="1" applyAlignment="1">
      <alignment horizontal="center" vertical="center"/>
    </xf>
    <xf numFmtId="1" fontId="8" fillId="0" borderId="87" xfId="0" applyNumberFormat="1" applyFont="1" applyBorder="1" applyAlignment="1">
      <alignment horizontal="center" vertical="center"/>
    </xf>
    <xf numFmtId="2" fontId="34" fillId="0" borderId="12" xfId="0" applyNumberFormat="1" applyFont="1" applyBorder="1" applyAlignment="1">
      <alignment horizontal="center" vertical="center"/>
    </xf>
    <xf numFmtId="2" fontId="8" fillId="0" borderId="90" xfId="0" applyNumberFormat="1" applyFont="1" applyBorder="1" applyAlignment="1">
      <alignment horizontal="center" vertical="center"/>
    </xf>
    <xf numFmtId="0" fontId="34" fillId="0" borderId="7" xfId="0" applyFont="1" applyBorder="1" applyAlignment="1">
      <alignment horizontal="center" vertical="center"/>
    </xf>
    <xf numFmtId="1" fontId="113" fillId="0" borderId="12" xfId="0" applyNumberFormat="1" applyFont="1" applyBorder="1" applyAlignment="1">
      <alignment horizontal="center" vertical="center"/>
    </xf>
    <xf numFmtId="1" fontId="34" fillId="0" borderId="87" xfId="0" applyNumberFormat="1" applyFont="1" applyBorder="1" applyAlignment="1">
      <alignment horizontal="center" vertical="center"/>
    </xf>
    <xf numFmtId="2" fontId="34" fillId="0" borderId="7" xfId="0" applyNumberFormat="1" applyFont="1" applyBorder="1" applyAlignment="1">
      <alignment horizontal="center" vertical="center"/>
    </xf>
    <xf numFmtId="2" fontId="13" fillId="0" borderId="90" xfId="0" applyNumberFormat="1" applyFont="1" applyBorder="1" applyAlignment="1">
      <alignment horizontal="center" vertical="center"/>
    </xf>
    <xf numFmtId="0" fontId="34" fillId="0" borderId="11" xfId="0" applyFont="1" applyBorder="1" applyAlignment="1">
      <alignment horizontal="center" vertical="center"/>
    </xf>
    <xf numFmtId="2" fontId="8" fillId="0" borderId="9" xfId="0" applyNumberFormat="1" applyFont="1" applyBorder="1" applyAlignment="1">
      <alignment horizontal="center" vertical="center"/>
    </xf>
    <xf numFmtId="0" fontId="22" fillId="4" borderId="54" xfId="0" applyFont="1" applyFill="1" applyBorder="1" applyAlignment="1" applyProtection="1">
      <alignment horizontal="center" vertical="center"/>
      <protection locked="0"/>
    </xf>
    <xf numFmtId="0" fontId="13" fillId="4" borderId="14" xfId="0" applyFont="1" applyFill="1" applyBorder="1" applyAlignment="1" applyProtection="1">
      <alignment horizontal="center" vertical="center"/>
      <protection locked="0"/>
    </xf>
    <xf numFmtId="0" fontId="113" fillId="0" borderId="0" xfId="0" applyFont="1" applyAlignment="1">
      <alignment horizontal="center" vertical="center" wrapText="1"/>
    </xf>
    <xf numFmtId="14" fontId="13" fillId="0" borderId="0" xfId="0" applyNumberFormat="1" applyFont="1" applyAlignment="1">
      <alignment horizontal="center" vertical="center" wrapText="1"/>
    </xf>
    <xf numFmtId="0" fontId="114" fillId="4" borderId="15" xfId="0" applyFont="1" applyFill="1" applyBorder="1" applyAlignment="1" applyProtection="1">
      <alignment horizontal="center" vertical="center" wrapText="1"/>
      <protection locked="0"/>
    </xf>
    <xf numFmtId="0" fontId="107" fillId="0" borderId="15" xfId="0" applyFont="1" applyBorder="1" applyAlignment="1">
      <alignment vertical="center"/>
    </xf>
    <xf numFmtId="0" fontId="13" fillId="0" borderId="69" xfId="0" applyFont="1" applyBorder="1" applyAlignment="1">
      <alignment vertical="center"/>
    </xf>
    <xf numFmtId="0" fontId="13" fillId="0" borderId="128" xfId="0" applyFont="1" applyBorder="1" applyAlignment="1">
      <alignment horizontal="left" vertical="center"/>
    </xf>
    <xf numFmtId="0" fontId="3" fillId="4" borderId="58" xfId="0" applyFont="1" applyFill="1" applyBorder="1" applyProtection="1">
      <protection locked="0"/>
    </xf>
    <xf numFmtId="0" fontId="13" fillId="0" borderId="0" xfId="0" applyFont="1" applyFill="1" applyAlignment="1">
      <alignment vertical="center" wrapText="1"/>
    </xf>
    <xf numFmtId="0" fontId="113" fillId="0" borderId="0" xfId="0" applyFont="1" applyFill="1" applyAlignment="1">
      <alignment horizontal="center" vertical="center" wrapText="1"/>
    </xf>
    <xf numFmtId="0" fontId="27" fillId="0" borderId="23" xfId="0" applyFont="1" applyBorder="1" applyAlignment="1" applyProtection="1">
      <alignment horizontal="left" vertical="center" wrapText="1"/>
      <protection locked="0"/>
    </xf>
    <xf numFmtId="0" fontId="24" fillId="4" borderId="1" xfId="0" applyFont="1" applyFill="1" applyBorder="1" applyAlignment="1" applyProtection="1">
      <alignment horizontal="center" vertical="center"/>
      <protection locked="0"/>
    </xf>
    <xf numFmtId="2" fontId="50" fillId="16" borderId="20" xfId="0" applyNumberFormat="1" applyFont="1" applyFill="1" applyBorder="1" applyAlignment="1">
      <alignment vertical="center"/>
    </xf>
    <xf numFmtId="17" fontId="14" fillId="0" borderId="2" xfId="0" quotePrefix="1" applyNumberFormat="1" applyFont="1" applyBorder="1" applyAlignment="1">
      <alignment horizontal="center" vertical="center"/>
    </xf>
    <xf numFmtId="17" fontId="14" fillId="0" borderId="3" xfId="0" quotePrefix="1" applyNumberFormat="1" applyFont="1" applyBorder="1" applyAlignment="1">
      <alignment horizontal="center" vertical="center"/>
    </xf>
    <xf numFmtId="0" fontId="106" fillId="25" borderId="133" xfId="0" applyFont="1" applyFill="1" applyBorder="1" applyAlignment="1">
      <alignment horizontal="justify" vertical="top" wrapText="1"/>
    </xf>
    <xf numFmtId="0" fontId="106" fillId="25" borderId="87" xfId="0" applyFont="1" applyFill="1" applyBorder="1" applyAlignment="1">
      <alignment horizontal="justify" vertical="top" wrapText="1"/>
    </xf>
    <xf numFmtId="0" fontId="106" fillId="25" borderId="121" xfId="0" applyFont="1" applyFill="1" applyBorder="1" applyAlignment="1">
      <alignment horizontal="justify" vertical="top" wrapText="1"/>
    </xf>
    <xf numFmtId="0" fontId="102" fillId="4" borderId="2" xfId="1" applyFont="1" applyFill="1" applyBorder="1" applyAlignment="1">
      <alignment horizontal="center" vertical="center"/>
    </xf>
    <xf numFmtId="0" fontId="102" fillId="4" borderId="18" xfId="1" applyFont="1" applyFill="1" applyBorder="1" applyAlignment="1">
      <alignment horizontal="center" vertical="center"/>
    </xf>
    <xf numFmtId="0" fontId="102" fillId="4" borderId="3" xfId="1" applyFont="1" applyFill="1" applyBorder="1" applyAlignment="1">
      <alignment horizontal="center" vertical="center"/>
    </xf>
    <xf numFmtId="0" fontId="16" fillId="9" borderId="6" xfId="0" applyFont="1" applyFill="1" applyBorder="1" applyAlignment="1">
      <alignment horizontal="center" vertical="center"/>
    </xf>
    <xf numFmtId="0" fontId="16" fillId="9" borderId="0" xfId="0" applyFont="1" applyFill="1" applyAlignment="1">
      <alignment horizontal="center" vertical="center"/>
    </xf>
    <xf numFmtId="0" fontId="16" fillId="9" borderId="16" xfId="0" applyFont="1" applyFill="1" applyBorder="1" applyAlignment="1">
      <alignment horizontal="center" vertical="center"/>
    </xf>
    <xf numFmtId="0" fontId="54" fillId="4" borderId="2" xfId="0" applyFont="1" applyFill="1" applyBorder="1" applyAlignment="1">
      <alignment horizontal="center" vertical="center"/>
    </xf>
    <xf numFmtId="0" fontId="54" fillId="4" borderId="18" xfId="0" applyFont="1" applyFill="1" applyBorder="1" applyAlignment="1">
      <alignment horizontal="center" vertical="center"/>
    </xf>
    <xf numFmtId="0" fontId="54" fillId="4" borderId="3" xfId="0" applyFont="1" applyFill="1" applyBorder="1" applyAlignment="1">
      <alignment horizontal="center" vertical="center"/>
    </xf>
    <xf numFmtId="0" fontId="16" fillId="23" borderId="6" xfId="0" applyFont="1" applyFill="1" applyBorder="1" applyAlignment="1">
      <alignment horizontal="justify" vertical="top" wrapText="1"/>
    </xf>
    <xf numFmtId="0" fontId="16" fillId="23" borderId="0" xfId="0" applyFont="1" applyFill="1" applyAlignment="1">
      <alignment horizontal="justify" vertical="top" wrapText="1"/>
    </xf>
    <xf numFmtId="0" fontId="16" fillId="23" borderId="16" xfId="0" applyFont="1" applyFill="1" applyBorder="1" applyAlignment="1">
      <alignment horizontal="justify" vertical="top" wrapText="1"/>
    </xf>
    <xf numFmtId="0" fontId="5" fillId="3" borderId="19" xfId="0" applyFont="1" applyFill="1" applyBorder="1" applyAlignment="1">
      <alignment horizontal="justify" vertical="top" wrapText="1"/>
    </xf>
    <xf numFmtId="0" fontId="5" fillId="3" borderId="23" xfId="0" applyFont="1" applyFill="1" applyBorder="1" applyAlignment="1">
      <alignment horizontal="justify" vertical="top" wrapText="1"/>
    </xf>
    <xf numFmtId="0" fontId="5" fillId="3" borderId="8" xfId="0" applyFont="1" applyFill="1" applyBorder="1" applyAlignment="1">
      <alignment horizontal="justify" vertical="top" wrapText="1"/>
    </xf>
    <xf numFmtId="0" fontId="5" fillId="3" borderId="6" xfId="0" applyFont="1" applyFill="1" applyBorder="1" applyAlignment="1">
      <alignment horizontal="justify" vertical="top" wrapText="1"/>
    </xf>
    <xf numFmtId="0" fontId="5" fillId="3" borderId="0" xfId="0" applyFont="1" applyFill="1" applyAlignment="1">
      <alignment horizontal="justify" vertical="top" wrapText="1"/>
    </xf>
    <xf numFmtId="0" fontId="5" fillId="3" borderId="16" xfId="0" applyFont="1" applyFill="1" applyBorder="1" applyAlignment="1">
      <alignment horizontal="justify" vertical="top" wrapText="1"/>
    </xf>
    <xf numFmtId="0" fontId="22" fillId="22" borderId="6" xfId="0" applyFont="1" applyFill="1" applyBorder="1" applyAlignment="1">
      <alignment horizontal="justify" vertical="top" wrapText="1"/>
    </xf>
    <xf numFmtId="0" fontId="22" fillId="22" borderId="0" xfId="0" applyFont="1" applyFill="1" applyAlignment="1">
      <alignment horizontal="justify" vertical="top" wrapText="1"/>
    </xf>
    <xf numFmtId="0" fontId="22" fillId="22" borderId="16" xfId="0" applyFont="1" applyFill="1" applyBorder="1" applyAlignment="1">
      <alignment horizontal="justify" vertical="top" wrapText="1"/>
    </xf>
    <xf numFmtId="0" fontId="22" fillId="24" borderId="6" xfId="0" applyFont="1" applyFill="1" applyBorder="1" applyAlignment="1">
      <alignment horizontal="justify" vertical="top" wrapText="1"/>
    </xf>
    <xf numFmtId="0" fontId="22" fillId="24" borderId="0" xfId="0" applyFont="1" applyFill="1" applyAlignment="1">
      <alignment horizontal="justify" vertical="top" wrapText="1"/>
    </xf>
    <xf numFmtId="0" fontId="22" fillId="24" borderId="16" xfId="0" applyFont="1" applyFill="1" applyBorder="1" applyAlignment="1">
      <alignment horizontal="justify" vertical="top" wrapText="1"/>
    </xf>
    <xf numFmtId="0" fontId="22" fillId="3" borderId="6" xfId="0" applyFont="1" applyFill="1" applyBorder="1" applyAlignment="1">
      <alignment horizontal="justify" vertical="top" wrapText="1"/>
    </xf>
    <xf numFmtId="0" fontId="22" fillId="3" borderId="0" xfId="0" applyFont="1" applyFill="1" applyAlignment="1">
      <alignment horizontal="justify" vertical="top" wrapText="1"/>
    </xf>
    <xf numFmtId="0" fontId="22" fillId="3" borderId="16" xfId="0" applyFont="1" applyFill="1" applyBorder="1" applyAlignment="1">
      <alignment horizontal="justify" vertical="top" wrapText="1"/>
    </xf>
    <xf numFmtId="0" fontId="22" fillId="23" borderId="6" xfId="0" applyFont="1" applyFill="1" applyBorder="1" applyAlignment="1">
      <alignment horizontal="justify" vertical="top" wrapText="1"/>
    </xf>
    <xf numFmtId="0" fontId="22" fillId="23" borderId="0" xfId="0" applyFont="1" applyFill="1" applyAlignment="1">
      <alignment horizontal="justify" vertical="top" wrapText="1"/>
    </xf>
    <xf numFmtId="0" fontId="22" fillId="23" borderId="16" xfId="0" applyFont="1" applyFill="1" applyBorder="1" applyAlignment="1">
      <alignment horizontal="justify" vertical="top" wrapText="1"/>
    </xf>
    <xf numFmtId="0" fontId="107" fillId="4" borderId="2" xfId="0" applyFont="1" applyFill="1" applyBorder="1" applyAlignment="1" applyProtection="1">
      <alignment horizontal="left" vertical="center" wrapText="1"/>
      <protection locked="0"/>
    </xf>
    <xf numFmtId="0" fontId="107" fillId="4" borderId="18" xfId="0" applyFont="1" applyFill="1" applyBorder="1" applyAlignment="1" applyProtection="1">
      <alignment horizontal="left" vertical="center" wrapText="1"/>
      <protection locked="0"/>
    </xf>
    <xf numFmtId="0" fontId="107" fillId="4" borderId="3" xfId="0" applyFont="1" applyFill="1" applyBorder="1" applyAlignment="1" applyProtection="1">
      <alignment horizontal="left" vertical="center" wrapText="1"/>
      <protection locked="0"/>
    </xf>
    <xf numFmtId="0" fontId="109" fillId="4" borderId="2" xfId="0" applyFont="1" applyFill="1" applyBorder="1" applyAlignment="1" applyProtection="1">
      <alignment horizontal="left" vertical="center"/>
      <protection locked="0"/>
    </xf>
    <xf numFmtId="0" fontId="109" fillId="4" borderId="18" xfId="0" applyFont="1" applyFill="1" applyBorder="1" applyAlignment="1" applyProtection="1">
      <alignment horizontal="left" vertical="center"/>
      <protection locked="0"/>
    </xf>
    <xf numFmtId="0" fontId="109" fillId="4" borderId="3" xfId="0" applyFont="1" applyFill="1" applyBorder="1" applyAlignment="1" applyProtection="1">
      <alignment horizontal="left" vertical="center"/>
      <protection locked="0"/>
    </xf>
    <xf numFmtId="0" fontId="111" fillId="0" borderId="2" xfId="0" applyFont="1" applyBorder="1" applyAlignment="1" applyProtection="1">
      <alignment horizontal="center" vertical="center"/>
      <protection locked="0"/>
    </xf>
    <xf numFmtId="0" fontId="111" fillId="0" borderId="18" xfId="0" applyFont="1" applyBorder="1" applyAlignment="1" applyProtection="1">
      <alignment horizontal="center" vertical="center"/>
      <protection locked="0"/>
    </xf>
    <xf numFmtId="0" fontId="111" fillId="0" borderId="3" xfId="0" applyFont="1" applyBorder="1" applyAlignment="1" applyProtection="1">
      <alignment horizontal="center" vertical="center"/>
      <protection locked="0"/>
    </xf>
    <xf numFmtId="0" fontId="66" fillId="6" borderId="60" xfId="0" applyFont="1" applyFill="1" applyBorder="1" applyAlignment="1" applyProtection="1">
      <alignment horizontal="center" vertical="center"/>
      <protection locked="0"/>
    </xf>
    <xf numFmtId="0" fontId="66" fillId="6" borderId="62" xfId="0" applyFont="1" applyFill="1" applyBorder="1" applyAlignment="1" applyProtection="1">
      <alignment horizontal="center" vertical="center"/>
      <protection locked="0"/>
    </xf>
    <xf numFmtId="0" fontId="8" fillId="6" borderId="60" xfId="0" applyFont="1" applyFill="1" applyBorder="1" applyAlignment="1">
      <alignment horizontal="center" vertical="center"/>
    </xf>
    <xf numFmtId="0" fontId="8" fillId="6" borderId="62" xfId="0" applyFont="1" applyFill="1" applyBorder="1" applyAlignment="1">
      <alignment horizontal="center" vertical="center"/>
    </xf>
    <xf numFmtId="0" fontId="107" fillId="4" borderId="9" xfId="0" applyFont="1" applyFill="1" applyBorder="1" applyAlignment="1" applyProtection="1">
      <alignment horizontal="left" vertical="center"/>
      <protection locked="0"/>
    </xf>
    <xf numFmtId="0" fontId="107" fillId="4" borderId="47" xfId="0" applyFont="1" applyFill="1" applyBorder="1" applyAlignment="1" applyProtection="1">
      <alignment horizontal="left" vertical="center"/>
      <protection locked="0"/>
    </xf>
    <xf numFmtId="14" fontId="40" fillId="4" borderId="7" xfId="0" applyNumberFormat="1" applyFont="1" applyFill="1" applyBorder="1" applyAlignment="1" applyProtection="1">
      <alignment horizontal="left" vertical="center"/>
      <protection locked="0"/>
    </xf>
    <xf numFmtId="14" fontId="40" fillId="4" borderId="31" xfId="0" applyNumberFormat="1" applyFont="1" applyFill="1" applyBorder="1" applyAlignment="1" applyProtection="1">
      <alignment horizontal="left" vertical="center"/>
      <protection locked="0"/>
    </xf>
    <xf numFmtId="0" fontId="40" fillId="4" borderId="7" xfId="0" applyFont="1" applyFill="1" applyBorder="1" applyAlignment="1" applyProtection="1">
      <alignment horizontal="left" vertical="center"/>
      <protection locked="0"/>
    </xf>
    <xf numFmtId="0" fontId="40" fillId="4" borderId="31" xfId="0" applyFont="1" applyFill="1" applyBorder="1" applyAlignment="1" applyProtection="1">
      <alignment horizontal="left" vertical="center"/>
      <protection locked="0"/>
    </xf>
    <xf numFmtId="0" fontId="108" fillId="4" borderId="7" xfId="1" applyFont="1" applyFill="1" applyBorder="1" applyAlignment="1" applyProtection="1">
      <alignment horizontal="left" vertical="center"/>
      <protection locked="0"/>
    </xf>
    <xf numFmtId="0" fontId="108" fillId="4" borderId="31" xfId="1" applyFont="1" applyFill="1" applyBorder="1" applyAlignment="1" applyProtection="1">
      <alignment horizontal="left" vertical="center"/>
      <protection locked="0"/>
    </xf>
    <xf numFmtId="0" fontId="107" fillId="4" borderId="10" xfId="0" applyFont="1" applyFill="1" applyBorder="1" applyAlignment="1" applyProtection="1">
      <alignment horizontal="left" vertical="center"/>
      <protection locked="0"/>
    </xf>
    <xf numFmtId="0" fontId="107" fillId="4" borderId="134" xfId="0" applyFont="1" applyFill="1" applyBorder="1" applyAlignment="1" applyProtection="1">
      <alignment horizontal="left" vertical="center"/>
      <protection locked="0"/>
    </xf>
    <xf numFmtId="0" fontId="13" fillId="0" borderId="0" xfId="0" applyFont="1" applyAlignment="1">
      <alignment horizontal="right"/>
    </xf>
    <xf numFmtId="0" fontId="113" fillId="0" borderId="0" xfId="0" applyFont="1" applyAlignment="1">
      <alignment horizontal="right" vertical="center"/>
    </xf>
    <xf numFmtId="0" fontId="26" fillId="4" borderId="19" xfId="0" applyFont="1" applyFill="1" applyBorder="1" applyAlignment="1">
      <alignment horizontal="center" vertical="center" wrapText="1"/>
    </xf>
    <xf numFmtId="0" fontId="26" fillId="4" borderId="23" xfId="0" applyFont="1" applyFill="1" applyBorder="1" applyAlignment="1">
      <alignment horizontal="center" vertical="center" wrapText="1"/>
    </xf>
    <xf numFmtId="0" fontId="26" fillId="4" borderId="8"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26" fillId="4" borderId="0" xfId="0" applyFont="1" applyFill="1" applyAlignment="1">
      <alignment horizontal="center" vertical="center" wrapText="1"/>
    </xf>
    <xf numFmtId="0" fontId="26" fillId="4" borderId="16" xfId="0" applyFont="1" applyFill="1" applyBorder="1" applyAlignment="1">
      <alignment horizontal="center" vertical="center" wrapText="1"/>
    </xf>
    <xf numFmtId="0" fontId="26" fillId="4" borderId="20" xfId="0" applyFont="1" applyFill="1" applyBorder="1" applyAlignment="1">
      <alignment horizontal="center" vertical="center" wrapText="1"/>
    </xf>
    <xf numFmtId="0" fontId="26" fillId="4" borderId="28" xfId="0" applyFont="1" applyFill="1" applyBorder="1" applyAlignment="1">
      <alignment horizontal="center" vertical="center" wrapText="1"/>
    </xf>
    <xf numFmtId="0" fontId="26" fillId="4" borderId="21" xfId="0" applyFont="1" applyFill="1" applyBorder="1" applyAlignment="1">
      <alignment horizontal="center" vertical="center" wrapText="1"/>
    </xf>
    <xf numFmtId="0" fontId="0" fillId="0" borderId="0" xfId="0" applyAlignment="1">
      <alignment horizontal="center" vertical="top"/>
    </xf>
    <xf numFmtId="0" fontId="8" fillId="0" borderId="0" xfId="0" applyFont="1" applyAlignment="1">
      <alignment horizontal="justify" wrapText="1"/>
    </xf>
    <xf numFmtId="0" fontId="113" fillId="0" borderId="12" xfId="0" applyFont="1" applyBorder="1" applyAlignment="1">
      <alignment horizontal="center" vertical="center"/>
    </xf>
    <xf numFmtId="0" fontId="113" fillId="0" borderId="87" xfId="0" applyFont="1" applyBorder="1" applyAlignment="1">
      <alignment horizontal="center" vertical="center"/>
    </xf>
    <xf numFmtId="0" fontId="113" fillId="0" borderId="11" xfId="0" applyFont="1" applyBorder="1" applyAlignment="1">
      <alignment horizontal="center" vertical="center"/>
    </xf>
    <xf numFmtId="1" fontId="34" fillId="0" borderId="12" xfId="0" applyNumberFormat="1" applyFont="1" applyBorder="1" applyAlignment="1">
      <alignment horizontal="center" vertical="center"/>
    </xf>
    <xf numFmtId="1" fontId="34" fillId="0" borderId="87" xfId="0" applyNumberFormat="1" applyFont="1" applyBorder="1" applyAlignment="1">
      <alignment horizontal="center" vertical="center"/>
    </xf>
    <xf numFmtId="1" fontId="34" fillId="0" borderId="11" xfId="0" applyNumberFormat="1" applyFont="1" applyBorder="1" applyAlignment="1">
      <alignment horizontal="center" vertical="center"/>
    </xf>
    <xf numFmtId="1" fontId="25" fillId="0" borderId="12" xfId="0" applyNumberFormat="1" applyFont="1" applyBorder="1" applyAlignment="1">
      <alignment horizontal="center" vertical="center"/>
    </xf>
    <xf numFmtId="1" fontId="25" fillId="0" borderId="87" xfId="0" applyNumberFormat="1" applyFont="1" applyBorder="1" applyAlignment="1">
      <alignment horizontal="center" vertical="center"/>
    </xf>
    <xf numFmtId="1" fontId="25" fillId="0" borderId="11" xfId="0" applyNumberFormat="1" applyFont="1" applyBorder="1" applyAlignment="1">
      <alignment horizontal="center" vertical="center"/>
    </xf>
    <xf numFmtId="0" fontId="34" fillId="0" borderId="12" xfId="0" applyFont="1" applyBorder="1" applyAlignment="1">
      <alignment horizontal="center" vertical="center"/>
    </xf>
    <xf numFmtId="0" fontId="34" fillId="0" borderId="87" xfId="0" applyFont="1" applyBorder="1" applyAlignment="1">
      <alignment horizontal="center" vertical="center"/>
    </xf>
    <xf numFmtId="0" fontId="34" fillId="0" borderId="11" xfId="0" applyFont="1" applyBorder="1" applyAlignment="1">
      <alignment horizontal="center" vertical="center"/>
    </xf>
    <xf numFmtId="0" fontId="5" fillId="0" borderId="0" xfId="0" applyFont="1" applyAlignment="1">
      <alignment horizontal="center" vertical="top"/>
    </xf>
    <xf numFmtId="0" fontId="12" fillId="0" borderId="0" xfId="0" applyFont="1" applyAlignment="1">
      <alignment horizontal="center" vertical="top"/>
    </xf>
    <xf numFmtId="0" fontId="113" fillId="0" borderId="0" xfId="0" applyFont="1" applyAlignment="1">
      <alignment horizontal="center" vertical="center"/>
    </xf>
    <xf numFmtId="0" fontId="13" fillId="0" borderId="0" xfId="0" applyFont="1" applyAlignment="1">
      <alignment horizontal="justify" vertical="center" wrapText="1"/>
    </xf>
    <xf numFmtId="0" fontId="13" fillId="0" borderId="0" xfId="0" applyFont="1" applyFill="1" applyAlignment="1">
      <alignment horizontal="center" vertical="center" wrapText="1"/>
    </xf>
    <xf numFmtId="0" fontId="13" fillId="0" borderId="0" xfId="0" applyFont="1" applyAlignment="1">
      <alignment horizontal="right" vertical="center"/>
    </xf>
    <xf numFmtId="0" fontId="113" fillId="0" borderId="0" xfId="0" applyFont="1" applyAlignment="1">
      <alignment horizontal="center" vertical="center" wrapText="1"/>
    </xf>
    <xf numFmtId="0" fontId="13" fillId="0" borderId="0" xfId="0" applyFont="1" applyAlignment="1">
      <alignment horizontal="center" vertical="center" wrapText="1"/>
    </xf>
    <xf numFmtId="0" fontId="83" fillId="0" borderId="0" xfId="0" applyFont="1" applyAlignment="1">
      <alignment horizontal="center" vertical="center" wrapText="1"/>
    </xf>
    <xf numFmtId="0" fontId="13" fillId="0" borderId="0" xfId="0" applyFont="1" applyAlignment="1">
      <alignment horizontal="center" vertical="center"/>
    </xf>
    <xf numFmtId="0" fontId="12" fillId="0" borderId="0" xfId="0" applyFont="1" applyAlignment="1">
      <alignment horizontal="center" vertical="center" wrapText="1"/>
    </xf>
    <xf numFmtId="0" fontId="13" fillId="26" borderId="7" xfId="0" applyFont="1" applyFill="1" applyBorder="1" applyAlignment="1">
      <alignment horizontal="center" vertical="center" wrapText="1"/>
    </xf>
    <xf numFmtId="0" fontId="83" fillId="0" borderId="0" xfId="0" applyFont="1" applyAlignment="1">
      <alignment horizontal="center" vertical="center"/>
    </xf>
    <xf numFmtId="0" fontId="115" fillId="0" borderId="0" xfId="0" applyFont="1" applyAlignment="1">
      <alignment horizontal="center" vertical="center" wrapText="1"/>
    </xf>
    <xf numFmtId="0" fontId="116" fillId="4" borderId="135" xfId="0" applyFont="1" applyFill="1" applyBorder="1" applyAlignment="1" applyProtection="1">
      <alignment horizontal="left" vertical="center"/>
      <protection locked="0"/>
    </xf>
    <xf numFmtId="0" fontId="116" fillId="4" borderId="68" xfId="0" applyFont="1" applyFill="1" applyBorder="1" applyAlignment="1" applyProtection="1">
      <alignment horizontal="left" vertical="center"/>
      <protection locked="0"/>
    </xf>
    <xf numFmtId="0" fontId="116" fillId="4" borderId="136" xfId="0" applyFont="1" applyFill="1" applyBorder="1" applyAlignment="1" applyProtection="1">
      <alignment horizontal="left" vertical="center"/>
      <protection locked="0"/>
    </xf>
    <xf numFmtId="0" fontId="113" fillId="0" borderId="0" xfId="0" applyFont="1" applyAlignment="1">
      <alignment horizontal="justify" vertical="center" wrapText="1"/>
    </xf>
    <xf numFmtId="0" fontId="12" fillId="0" borderId="0" xfId="0" applyFont="1" applyAlignment="1">
      <alignment horizontal="center" vertical="center"/>
    </xf>
    <xf numFmtId="0" fontId="13" fillId="0" borderId="0" xfId="0" applyFont="1" applyAlignment="1">
      <alignment horizontal="center" vertical="top"/>
    </xf>
    <xf numFmtId="0" fontId="13" fillId="0" borderId="0" xfId="0" applyFont="1" applyFill="1" applyAlignment="1">
      <alignment horizontal="left" vertical="center" wrapText="1"/>
    </xf>
    <xf numFmtId="0" fontId="113" fillId="0" borderId="0" xfId="0" applyFont="1" applyBorder="1" applyAlignment="1">
      <alignment horizontal="center" vertical="center" wrapText="1"/>
    </xf>
    <xf numFmtId="0" fontId="13" fillId="0" borderId="0" xfId="0" applyFont="1" applyBorder="1" applyAlignment="1">
      <alignment horizontal="center" vertical="center" wrapText="1"/>
    </xf>
    <xf numFmtId="14" fontId="13" fillId="0" borderId="0" xfId="0" applyNumberFormat="1" applyFont="1" applyFill="1" applyAlignment="1">
      <alignment horizontal="center" vertical="center" wrapText="1"/>
    </xf>
    <xf numFmtId="0" fontId="13" fillId="0" borderId="0" xfId="0" applyFont="1" applyAlignment="1">
      <alignment horizontal="left" vertical="center"/>
    </xf>
    <xf numFmtId="0" fontId="109" fillId="0" borderId="0" xfId="0" applyFont="1" applyAlignment="1">
      <alignment horizontal="center" vertical="center" wrapText="1"/>
    </xf>
    <xf numFmtId="14" fontId="12" fillId="0" borderId="0" xfId="0" applyNumberFormat="1" applyFont="1" applyAlignment="1">
      <alignment horizontal="center" vertical="center" wrapText="1"/>
    </xf>
    <xf numFmtId="0" fontId="13" fillId="0" borderId="0" xfId="0" applyFont="1" applyFill="1" applyAlignment="1" applyProtection="1">
      <alignment horizontal="center" vertical="center"/>
      <protection locked="0"/>
    </xf>
    <xf numFmtId="0" fontId="0" fillId="22" borderId="67" xfId="0" applyFill="1" applyBorder="1" applyAlignment="1">
      <alignment horizontal="center" vertical="top"/>
    </xf>
    <xf numFmtId="0" fontId="0" fillId="22" borderId="63" xfId="0" applyFill="1" applyBorder="1" applyAlignment="1">
      <alignment horizontal="center" vertical="top"/>
    </xf>
    <xf numFmtId="0" fontId="0" fillId="22" borderId="73" xfId="0" applyFill="1" applyBorder="1" applyAlignment="1">
      <alignment horizontal="center" vertical="top"/>
    </xf>
    <xf numFmtId="0" fontId="8" fillId="22" borderId="102" xfId="0" applyFont="1" applyFill="1" applyBorder="1" applyAlignment="1">
      <alignment horizontal="center"/>
    </xf>
    <xf numFmtId="0" fontId="8" fillId="22" borderId="64" xfId="0" applyFont="1" applyFill="1" applyBorder="1" applyAlignment="1">
      <alignment horizontal="center"/>
    </xf>
    <xf numFmtId="0" fontId="8" fillId="22" borderId="72" xfId="0" applyFont="1" applyFill="1" applyBorder="1" applyAlignment="1">
      <alignment horizontal="center"/>
    </xf>
    <xf numFmtId="3" fontId="36" fillId="0" borderId="87" xfId="0" applyNumberFormat="1" applyFont="1" applyBorder="1" applyAlignment="1">
      <alignment horizontal="center" vertical="center"/>
    </xf>
    <xf numFmtId="3" fontId="36" fillId="0" borderId="121" xfId="0" applyNumberFormat="1" applyFont="1" applyBorder="1" applyAlignment="1">
      <alignment horizontal="center" vertical="center"/>
    </xf>
    <xf numFmtId="3" fontId="36" fillId="0" borderId="12" xfId="0" applyNumberFormat="1" applyFont="1" applyBorder="1" applyAlignment="1">
      <alignment horizontal="center" vertical="center"/>
    </xf>
    <xf numFmtId="0" fontId="89" fillId="0" borderId="28" xfId="0" applyFont="1" applyBorder="1" applyAlignment="1">
      <alignment horizontal="center" vertical="center" wrapText="1"/>
    </xf>
    <xf numFmtId="0" fontId="24" fillId="6" borderId="109" xfId="0" applyFont="1" applyFill="1" applyBorder="1" applyAlignment="1">
      <alignment horizontal="center" vertical="center" textRotation="45" wrapText="1"/>
    </xf>
    <xf numFmtId="0" fontId="24" fillId="6" borderId="110" xfId="0" applyFont="1" applyFill="1" applyBorder="1" applyAlignment="1">
      <alignment horizontal="center" vertical="center" textRotation="45" wrapText="1"/>
    </xf>
    <xf numFmtId="0" fontId="24" fillId="6" borderId="111" xfId="0" applyFont="1" applyFill="1" applyBorder="1" applyAlignment="1">
      <alignment horizontal="center" vertical="center" textRotation="45" wrapText="1"/>
    </xf>
    <xf numFmtId="0" fontId="24" fillId="6" borderId="112" xfId="0" applyFont="1" applyFill="1" applyBorder="1" applyAlignment="1">
      <alignment horizontal="center" vertical="center" textRotation="45" wrapText="1"/>
    </xf>
    <xf numFmtId="0" fontId="24" fillId="6" borderId="113" xfId="0" applyFont="1" applyFill="1" applyBorder="1" applyAlignment="1">
      <alignment horizontal="center" vertical="center" textRotation="45" wrapText="1"/>
    </xf>
    <xf numFmtId="0" fontId="24" fillId="6" borderId="114" xfId="0" applyFont="1" applyFill="1" applyBorder="1" applyAlignment="1">
      <alignment horizontal="center" vertical="center" textRotation="45" wrapText="1"/>
    </xf>
    <xf numFmtId="0" fontId="94" fillId="10" borderId="2" xfId="0" applyFont="1" applyFill="1" applyBorder="1" applyAlignment="1">
      <alignment horizontal="center" vertical="center" wrapText="1"/>
    </xf>
    <xf numFmtId="0" fontId="94" fillId="10" borderId="18" xfId="0" applyFont="1" applyFill="1" applyBorder="1" applyAlignment="1">
      <alignment horizontal="center" vertical="center" wrapText="1"/>
    </xf>
    <xf numFmtId="0" fontId="94" fillId="10" borderId="3" xfId="0" applyFont="1" applyFill="1" applyBorder="1" applyAlignment="1">
      <alignment horizontal="center" vertical="center" wrapText="1"/>
    </xf>
    <xf numFmtId="0" fontId="24" fillId="19" borderId="2" xfId="0" applyFont="1" applyFill="1" applyBorder="1" applyAlignment="1">
      <alignment horizontal="center" vertical="center"/>
    </xf>
    <xf numFmtId="0" fontId="24" fillId="19" borderId="18" xfId="0" applyFont="1" applyFill="1" applyBorder="1" applyAlignment="1">
      <alignment horizontal="center" vertical="center"/>
    </xf>
    <xf numFmtId="0" fontId="24" fillId="19" borderId="3" xfId="0" applyFont="1" applyFill="1" applyBorder="1" applyAlignment="1">
      <alignment horizontal="center" vertical="center"/>
    </xf>
    <xf numFmtId="3" fontId="36" fillId="0" borderId="11" xfId="0" applyNumberFormat="1" applyFont="1" applyBorder="1" applyAlignment="1">
      <alignment horizontal="center" vertical="center"/>
    </xf>
    <xf numFmtId="0" fontId="94" fillId="2" borderId="15" xfId="0" applyFont="1" applyFill="1" applyBorder="1" applyAlignment="1">
      <alignment horizontal="center" vertical="center"/>
    </xf>
    <xf numFmtId="0" fontId="94" fillId="2" borderId="103" xfId="0" applyFont="1" applyFill="1" applyBorder="1" applyAlignment="1">
      <alignment horizontal="center" vertical="center"/>
    </xf>
    <xf numFmtId="0" fontId="94" fillId="2" borderId="74" xfId="0" applyFont="1" applyFill="1" applyBorder="1" applyAlignment="1">
      <alignment horizontal="center" vertical="center"/>
    </xf>
    <xf numFmtId="0" fontId="48" fillId="16" borderId="102" xfId="0" applyFont="1" applyFill="1" applyBorder="1" applyAlignment="1">
      <alignment horizontal="center"/>
    </xf>
    <xf numFmtId="0" fontId="48" fillId="16" borderId="64" xfId="0" applyFont="1" applyFill="1" applyBorder="1" applyAlignment="1">
      <alignment horizontal="center"/>
    </xf>
    <xf numFmtId="0" fontId="48" fillId="16" borderId="72" xfId="0" applyFont="1" applyFill="1" applyBorder="1" applyAlignment="1">
      <alignment horizontal="center"/>
    </xf>
    <xf numFmtId="0" fontId="21" fillId="21" borderId="102" xfId="0" applyFont="1" applyFill="1" applyBorder="1" applyAlignment="1">
      <alignment horizontal="center"/>
    </xf>
    <xf numFmtId="0" fontId="21" fillId="21" borderId="64" xfId="0" applyFont="1" applyFill="1" applyBorder="1" applyAlignment="1">
      <alignment horizontal="center"/>
    </xf>
    <xf numFmtId="0" fontId="21" fillId="21" borderId="72" xfId="0" applyFont="1" applyFill="1" applyBorder="1" applyAlignment="1">
      <alignment horizontal="center"/>
    </xf>
    <xf numFmtId="0" fontId="2" fillId="21" borderId="65" xfId="0" applyFont="1" applyFill="1" applyBorder="1" applyAlignment="1">
      <alignment horizontal="center" vertical="center"/>
    </xf>
    <xf numFmtId="0" fontId="2" fillId="21" borderId="0" xfId="0" applyFont="1" applyFill="1" applyAlignment="1">
      <alignment horizontal="center" vertical="center"/>
    </xf>
    <xf numFmtId="0" fontId="2" fillId="21" borderId="66" xfId="0" applyFont="1" applyFill="1" applyBorder="1" applyAlignment="1">
      <alignment horizontal="center" vertical="center"/>
    </xf>
    <xf numFmtId="0" fontId="52" fillId="21" borderId="2" xfId="0" applyFont="1" applyFill="1" applyBorder="1" applyAlignment="1">
      <alignment horizontal="center" vertical="center"/>
    </xf>
    <xf numFmtId="0" fontId="52" fillId="21" borderId="18" xfId="0" applyFont="1" applyFill="1" applyBorder="1" applyAlignment="1">
      <alignment horizontal="center" vertical="center"/>
    </xf>
    <xf numFmtId="0" fontId="52" fillId="21" borderId="3" xfId="0" applyFont="1" applyFill="1" applyBorder="1" applyAlignment="1">
      <alignment horizontal="center" vertical="center"/>
    </xf>
    <xf numFmtId="0" fontId="3" fillId="0" borderId="0" xfId="0" applyFont="1" applyAlignment="1">
      <alignment horizontal="center" vertical="top"/>
    </xf>
    <xf numFmtId="0" fontId="89" fillId="0" borderId="0" xfId="0" applyFont="1" applyAlignment="1">
      <alignment horizontal="center" vertical="center"/>
    </xf>
    <xf numFmtId="2" fontId="64" fillId="12" borderId="60" xfId="0" applyNumberFormat="1" applyFont="1" applyFill="1" applyBorder="1" applyAlignment="1">
      <alignment horizontal="center" vertical="center" textRotation="90" wrapText="1"/>
    </xf>
    <xf numFmtId="2" fontId="64" fillId="12" borderId="61" xfId="0" applyNumberFormat="1" applyFont="1" applyFill="1" applyBorder="1" applyAlignment="1">
      <alignment horizontal="center" vertical="center" textRotation="90" wrapText="1"/>
    </xf>
    <xf numFmtId="2" fontId="64" fillId="12" borderId="62" xfId="0" applyNumberFormat="1" applyFont="1" applyFill="1" applyBorder="1" applyAlignment="1">
      <alignment horizontal="center" vertical="center" textRotation="90" wrapText="1"/>
    </xf>
    <xf numFmtId="2" fontId="65" fillId="17" borderId="60" xfId="0" applyNumberFormat="1" applyFont="1" applyFill="1" applyBorder="1" applyAlignment="1">
      <alignment horizontal="center" vertical="center" textRotation="90" wrapText="1"/>
    </xf>
    <xf numFmtId="2" fontId="65" fillId="17" borderId="61" xfId="0" applyNumberFormat="1" applyFont="1" applyFill="1" applyBorder="1" applyAlignment="1">
      <alignment horizontal="center" vertical="center" textRotation="90" wrapText="1"/>
    </xf>
    <xf numFmtId="2" fontId="65" fillId="17" borderId="62" xfId="0" applyNumberFormat="1" applyFont="1" applyFill="1" applyBorder="1" applyAlignment="1">
      <alignment horizontal="center" vertical="center" textRotation="90" wrapText="1"/>
    </xf>
    <xf numFmtId="2" fontId="64" fillId="14" borderId="60" xfId="0" applyNumberFormat="1" applyFont="1" applyFill="1" applyBorder="1" applyAlignment="1">
      <alignment horizontal="center" vertical="center" textRotation="90" wrapText="1"/>
    </xf>
    <xf numFmtId="2" fontId="64" fillId="14" borderId="61" xfId="0" applyNumberFormat="1" applyFont="1" applyFill="1" applyBorder="1" applyAlignment="1">
      <alignment horizontal="center" vertical="center" textRotation="90" wrapText="1"/>
    </xf>
    <xf numFmtId="2" fontId="64" fillId="14" borderId="62" xfId="0" applyNumberFormat="1" applyFont="1" applyFill="1" applyBorder="1" applyAlignment="1">
      <alignment horizontal="center" vertical="center" textRotation="90" wrapText="1"/>
    </xf>
    <xf numFmtId="2" fontId="65" fillId="10" borderId="60" xfId="0" applyNumberFormat="1" applyFont="1" applyFill="1" applyBorder="1" applyAlignment="1">
      <alignment horizontal="center" vertical="center" textRotation="90" wrapText="1"/>
    </xf>
    <xf numFmtId="2" fontId="65" fillId="10" borderId="61" xfId="0" applyNumberFormat="1" applyFont="1" applyFill="1" applyBorder="1" applyAlignment="1">
      <alignment horizontal="center" vertical="center" textRotation="90" wrapText="1"/>
    </xf>
    <xf numFmtId="2" fontId="65" fillId="10" borderId="62" xfId="0" applyNumberFormat="1" applyFont="1" applyFill="1" applyBorder="1" applyAlignment="1">
      <alignment horizontal="center" vertical="center" textRotation="90" wrapText="1"/>
    </xf>
    <xf numFmtId="0" fontId="52" fillId="0" borderId="0" xfId="0" applyFont="1" applyAlignment="1">
      <alignment horizontal="center" vertical="center" textRotation="90"/>
    </xf>
    <xf numFmtId="0" fontId="3" fillId="3" borderId="2" xfId="0" applyFont="1" applyFill="1" applyBorder="1" applyAlignment="1">
      <alignment horizontal="right" vertical="center"/>
    </xf>
    <xf numFmtId="0" fontId="3" fillId="3" borderId="3" xfId="0" applyFont="1" applyFill="1" applyBorder="1" applyAlignment="1">
      <alignment horizontal="right" vertical="center"/>
    </xf>
    <xf numFmtId="0" fontId="5" fillId="3" borderId="2" xfId="0" applyFont="1" applyFill="1" applyBorder="1" applyAlignment="1">
      <alignment horizontal="right" vertical="center"/>
    </xf>
    <xf numFmtId="0" fontId="5" fillId="3" borderId="3" xfId="0" applyFont="1" applyFill="1" applyBorder="1" applyAlignment="1">
      <alignment horizontal="right"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3" borderId="19" xfId="0" applyFont="1" applyFill="1" applyBorder="1" applyAlignment="1">
      <alignment horizontal="right" vertical="center"/>
    </xf>
    <xf numFmtId="0" fontId="2" fillId="3" borderId="8" xfId="0" applyFont="1" applyFill="1" applyBorder="1" applyAlignment="1">
      <alignment horizontal="right" vertical="center"/>
    </xf>
    <xf numFmtId="0" fontId="9" fillId="0" borderId="12" xfId="0" applyFont="1" applyBorder="1" applyAlignment="1">
      <alignment horizontal="center" vertical="top" wrapText="1"/>
    </xf>
    <xf numFmtId="0" fontId="9" fillId="0" borderId="0" xfId="0" applyFont="1" applyAlignment="1">
      <alignment horizontal="center" vertical="top" wrapText="1"/>
    </xf>
    <xf numFmtId="0" fontId="70" fillId="0" borderId="6" xfId="0" quotePrefix="1" applyFont="1" applyBorder="1" applyAlignment="1">
      <alignment horizontal="center" vertical="center" wrapText="1"/>
    </xf>
    <xf numFmtId="0" fontId="70" fillId="0" borderId="16" xfId="0" quotePrefix="1" applyFont="1" applyBorder="1" applyAlignment="1">
      <alignment horizontal="center" vertical="center" wrapText="1"/>
    </xf>
    <xf numFmtId="0" fontId="70" fillId="18" borderId="18" xfId="0" applyFont="1" applyFill="1" applyBorder="1" applyAlignment="1">
      <alignment horizontal="center" vertical="center"/>
    </xf>
    <xf numFmtId="0" fontId="70" fillId="18" borderId="3" xfId="0" applyFont="1" applyFill="1" applyBorder="1" applyAlignment="1">
      <alignment horizontal="center" vertical="center"/>
    </xf>
    <xf numFmtId="0" fontId="70" fillId="18" borderId="2"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3" xfId="0" applyFont="1" applyFill="1" applyBorder="1" applyAlignment="1">
      <alignment horizontal="center" vertical="center"/>
    </xf>
    <xf numFmtId="0" fontId="17" fillId="12" borderId="64" xfId="0" applyFont="1" applyFill="1" applyBorder="1" applyAlignment="1">
      <alignment horizontal="center" vertical="center"/>
    </xf>
    <xf numFmtId="0" fontId="76" fillId="17" borderId="2" xfId="0" applyFont="1" applyFill="1" applyBorder="1" applyAlignment="1">
      <alignment horizontal="center" vertical="center"/>
    </xf>
    <xf numFmtId="0" fontId="76" fillId="17" borderId="18" xfId="0" applyFont="1" applyFill="1" applyBorder="1" applyAlignment="1">
      <alignment horizontal="center" vertical="center"/>
    </xf>
    <xf numFmtId="0" fontId="76" fillId="10" borderId="2" xfId="0" applyFont="1" applyFill="1" applyBorder="1" applyAlignment="1">
      <alignment horizontal="center" vertical="center"/>
    </xf>
    <xf numFmtId="0" fontId="76" fillId="10" borderId="18" xfId="0" applyFont="1" applyFill="1" applyBorder="1" applyAlignment="1">
      <alignment horizontal="center" vertical="center"/>
    </xf>
    <xf numFmtId="0" fontId="76" fillId="10" borderId="3" xfId="0" applyFont="1" applyFill="1" applyBorder="1" applyAlignment="1">
      <alignment horizontal="center" vertical="center"/>
    </xf>
    <xf numFmtId="0" fontId="75" fillId="15" borderId="0" xfId="0" applyFont="1" applyFill="1" applyAlignment="1">
      <alignment horizontal="center" vertical="center"/>
    </xf>
    <xf numFmtId="0" fontId="5" fillId="0" borderId="18" xfId="0" applyFont="1" applyBorder="1" applyAlignment="1">
      <alignment horizontal="center" vertical="center"/>
    </xf>
    <xf numFmtId="0" fontId="5" fillId="0" borderId="3" xfId="0" applyFont="1" applyBorder="1" applyAlignment="1">
      <alignment horizontal="center" vertical="center"/>
    </xf>
    <xf numFmtId="0" fontId="47" fillId="0" borderId="2" xfId="0" applyFont="1" applyBorder="1" applyAlignment="1">
      <alignment horizontal="center" vertical="center"/>
    </xf>
    <xf numFmtId="0" fontId="47" fillId="0" borderId="3" xfId="0" applyFont="1" applyBorder="1" applyAlignment="1">
      <alignment horizontal="center" vertical="center"/>
    </xf>
    <xf numFmtId="0" fontId="47" fillId="0" borderId="18" xfId="0" applyFont="1" applyBorder="1" applyAlignment="1">
      <alignment horizontal="center" vertical="center"/>
    </xf>
    <xf numFmtId="0" fontId="58" fillId="0" borderId="75" xfId="0" applyFont="1" applyBorder="1" applyAlignment="1">
      <alignment horizontal="left" vertical="top" wrapText="1"/>
    </xf>
    <xf numFmtId="0" fontId="58" fillId="0" borderId="0" xfId="0" applyFont="1" applyAlignment="1">
      <alignment horizontal="left" vertical="top" wrapText="1"/>
    </xf>
    <xf numFmtId="0" fontId="58" fillId="0" borderId="91" xfId="0" applyFont="1" applyBorder="1" applyAlignment="1">
      <alignment horizontal="left" vertical="top" wrapText="1"/>
    </xf>
    <xf numFmtId="0" fontId="58" fillId="0" borderId="12" xfId="0" applyFont="1" applyBorder="1" applyAlignment="1">
      <alignment horizontal="left" vertical="top" wrapText="1"/>
    </xf>
    <xf numFmtId="0" fontId="58" fillId="0" borderId="87" xfId="0" applyFont="1" applyBorder="1" applyAlignment="1">
      <alignment horizontal="left" vertical="top" wrapText="1"/>
    </xf>
    <xf numFmtId="0" fontId="8" fillId="3" borderId="83" xfId="0" applyFont="1" applyFill="1" applyBorder="1" applyAlignment="1">
      <alignment horizontal="right" vertical="center"/>
    </xf>
    <xf numFmtId="0" fontId="8" fillId="3" borderId="84" xfId="0" applyFont="1" applyFill="1" applyBorder="1" applyAlignment="1">
      <alignment horizontal="right" vertical="center"/>
    </xf>
    <xf numFmtId="0" fontId="71" fillId="0" borderId="6" xfId="0" applyFont="1" applyBorder="1" applyAlignment="1">
      <alignment horizontal="center" vertical="center"/>
    </xf>
    <xf numFmtId="0" fontId="71" fillId="0" borderId="0" xfId="0" applyFont="1" applyAlignment="1">
      <alignment horizontal="center" vertical="center"/>
    </xf>
    <xf numFmtId="0" fontId="48" fillId="0" borderId="6" xfId="0" applyFont="1" applyBorder="1" applyAlignment="1">
      <alignment horizontal="center" vertical="center"/>
    </xf>
    <xf numFmtId="0" fontId="48" fillId="0" borderId="0" xfId="0" applyFont="1" applyAlignment="1">
      <alignment horizontal="center" vertical="center"/>
    </xf>
    <xf numFmtId="0" fontId="51" fillId="0" borderId="0" xfId="0" applyFont="1" applyAlignment="1">
      <alignment horizontal="center" vertical="center" textRotation="9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75" fillId="15" borderId="16" xfId="0" applyFont="1" applyFill="1" applyBorder="1" applyAlignment="1">
      <alignment horizontal="center" vertical="center"/>
    </xf>
    <xf numFmtId="0" fontId="2" fillId="3" borderId="2" xfId="0" applyFont="1" applyFill="1" applyBorder="1" applyAlignment="1">
      <alignment horizontal="right" vertical="center"/>
    </xf>
    <xf numFmtId="0" fontId="2" fillId="3" borderId="3" xfId="0" applyFont="1" applyFill="1" applyBorder="1" applyAlignment="1">
      <alignment horizontal="right" vertical="center"/>
    </xf>
    <xf numFmtId="2" fontId="64" fillId="14" borderId="23" xfId="0" applyNumberFormat="1" applyFont="1" applyFill="1" applyBorder="1" applyAlignment="1">
      <alignment horizontal="center" vertical="center" textRotation="90" wrapText="1"/>
    </xf>
    <xf numFmtId="2" fontId="64" fillId="14" borderId="0" xfId="0" applyNumberFormat="1" applyFont="1" applyFill="1" applyAlignment="1">
      <alignment horizontal="center" vertical="center" textRotation="90" wrapText="1"/>
    </xf>
    <xf numFmtId="2" fontId="64" fillId="14" borderId="28" xfId="0" applyNumberFormat="1" applyFont="1" applyFill="1" applyBorder="1" applyAlignment="1">
      <alignment horizontal="center" vertical="center" textRotation="90" wrapText="1"/>
    </xf>
    <xf numFmtId="0" fontId="9" fillId="0" borderId="22" xfId="0" applyFont="1" applyBorder="1" applyAlignment="1">
      <alignment horizontal="center" vertical="top" wrapText="1"/>
    </xf>
    <xf numFmtId="0" fontId="9" fillId="0" borderId="16" xfId="0" applyFont="1" applyBorder="1" applyAlignment="1">
      <alignment horizontal="center" vertical="top" wrapText="1"/>
    </xf>
    <xf numFmtId="2" fontId="65" fillId="17" borderId="8" xfId="0" applyNumberFormat="1" applyFont="1" applyFill="1" applyBorder="1" applyAlignment="1">
      <alignment horizontal="center" vertical="center" textRotation="90" wrapText="1"/>
    </xf>
    <xf numFmtId="2" fontId="65" fillId="17" borderId="16" xfId="0" applyNumberFormat="1" applyFont="1" applyFill="1" applyBorder="1" applyAlignment="1">
      <alignment horizontal="center" vertical="center" textRotation="90" wrapText="1"/>
    </xf>
    <xf numFmtId="0" fontId="9" fillId="0" borderId="125" xfId="0" applyFont="1" applyBorder="1" applyAlignment="1">
      <alignment horizontal="center" vertical="top" wrapText="1"/>
    </xf>
    <xf numFmtId="0" fontId="9" fillId="0" borderId="28" xfId="0" applyFont="1" applyBorder="1" applyAlignment="1">
      <alignment horizontal="center" vertical="top" wrapText="1"/>
    </xf>
    <xf numFmtId="0" fontId="5" fillId="0" borderId="2" xfId="0" applyFont="1" applyBorder="1" applyAlignment="1">
      <alignment horizontal="center" vertical="center"/>
    </xf>
    <xf numFmtId="0" fontId="58" fillId="0" borderId="22" xfId="0" applyFont="1" applyBorder="1" applyAlignment="1">
      <alignment horizontal="left" vertical="top" wrapText="1"/>
    </xf>
    <xf numFmtId="0" fontId="9" fillId="0" borderId="21" xfId="0" applyFont="1" applyBorder="1" applyAlignment="1">
      <alignment horizontal="center" vertical="top" wrapText="1"/>
    </xf>
    <xf numFmtId="2" fontId="64" fillId="12" borderId="23" xfId="0" applyNumberFormat="1" applyFont="1" applyFill="1" applyBorder="1" applyAlignment="1">
      <alignment horizontal="center" vertical="center" textRotation="90" wrapText="1"/>
    </xf>
    <xf numFmtId="2" fontId="64" fillId="12" borderId="0" xfId="0" applyNumberFormat="1" applyFont="1" applyFill="1" applyAlignment="1">
      <alignment horizontal="center" vertical="center" textRotation="90" wrapText="1"/>
    </xf>
    <xf numFmtId="0" fontId="76" fillId="17" borderId="0" xfId="0" applyFont="1" applyFill="1" applyAlignment="1">
      <alignment horizontal="center" vertical="center"/>
    </xf>
    <xf numFmtId="0" fontId="8" fillId="3" borderId="126" xfId="0" applyFont="1" applyFill="1" applyBorder="1" applyAlignment="1">
      <alignment horizontal="right" vertical="center"/>
    </xf>
    <xf numFmtId="0" fontId="8" fillId="3" borderId="8" xfId="0" applyFont="1" applyFill="1" applyBorder="1" applyAlignment="1">
      <alignment horizontal="right" vertical="center"/>
    </xf>
    <xf numFmtId="0" fontId="17" fillId="12" borderId="2" xfId="0" applyFont="1" applyFill="1" applyBorder="1" applyAlignment="1">
      <alignment horizontal="center" vertical="center"/>
    </xf>
    <xf numFmtId="0" fontId="17" fillId="12" borderId="18" xfId="0" applyFont="1" applyFill="1" applyBorder="1" applyAlignment="1">
      <alignment horizontal="center" vertical="center"/>
    </xf>
    <xf numFmtId="2" fontId="65" fillId="17" borderId="21" xfId="0" applyNumberFormat="1" applyFont="1" applyFill="1" applyBorder="1" applyAlignment="1">
      <alignment horizontal="center" vertical="center" textRotation="90" wrapText="1"/>
    </xf>
    <xf numFmtId="0" fontId="76" fillId="17" borderId="63" xfId="0" applyFont="1" applyFill="1" applyBorder="1" applyAlignment="1">
      <alignment horizontal="center" vertical="center"/>
    </xf>
    <xf numFmtId="0" fontId="17" fillId="12" borderId="6" xfId="0" applyFont="1" applyFill="1" applyBorder="1" applyAlignment="1">
      <alignment horizontal="center" vertical="center"/>
    </xf>
    <xf numFmtId="0" fontId="17" fillId="12" borderId="0" xfId="0" applyFont="1" applyFill="1" applyAlignment="1">
      <alignment horizontal="center" vertical="center"/>
    </xf>
    <xf numFmtId="0" fontId="76" fillId="17" borderId="16" xfId="0" applyFont="1" applyFill="1" applyBorder="1" applyAlignment="1">
      <alignment horizontal="center" vertical="center"/>
    </xf>
    <xf numFmtId="0" fontId="75" fillId="15" borderId="2" xfId="0" applyFont="1" applyFill="1" applyBorder="1" applyAlignment="1">
      <alignment horizontal="center" vertical="center"/>
    </xf>
    <xf numFmtId="0" fontId="75" fillId="15" borderId="18" xfId="0" applyFont="1" applyFill="1" applyBorder="1" applyAlignment="1">
      <alignment horizontal="center" vertical="center"/>
    </xf>
    <xf numFmtId="0" fontId="75" fillId="15" borderId="3" xfId="0" applyFont="1" applyFill="1" applyBorder="1" applyAlignment="1">
      <alignment horizontal="center" vertical="center"/>
    </xf>
    <xf numFmtId="0" fontId="5" fillId="3" borderId="19" xfId="0" applyFont="1" applyFill="1" applyBorder="1" applyAlignment="1">
      <alignment horizontal="right" vertical="center"/>
    </xf>
    <xf numFmtId="0" fontId="5" fillId="3" borderId="8" xfId="0" applyFont="1" applyFill="1" applyBorder="1" applyAlignment="1">
      <alignment horizontal="right" vertical="center"/>
    </xf>
    <xf numFmtId="0" fontId="17" fillId="12" borderId="3"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3" fontId="36" fillId="0" borderId="1" xfId="0" applyNumberFormat="1" applyFont="1" applyBorder="1" applyAlignment="1" applyProtection="1">
      <alignment horizontal="center" vertical="center"/>
      <protection hidden="1"/>
    </xf>
    <xf numFmtId="0" fontId="90" fillId="0" borderId="39" xfId="0" applyFont="1" applyBorder="1" applyAlignment="1">
      <alignment horizontal="center" vertical="center"/>
    </xf>
    <xf numFmtId="0" fontId="90" fillId="0" borderId="28" xfId="0" applyFont="1" applyBorder="1" applyAlignment="1">
      <alignment horizontal="center" vertical="center"/>
    </xf>
    <xf numFmtId="0" fontId="90" fillId="0" borderId="40" xfId="0" applyFont="1" applyBorder="1" applyAlignment="1">
      <alignment horizontal="center" vertical="center"/>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21" fillId="0" borderId="34" xfId="0" applyFont="1" applyBorder="1" applyAlignment="1">
      <alignment horizontal="center" vertical="center"/>
    </xf>
    <xf numFmtId="0" fontId="90" fillId="0" borderId="35" xfId="0" applyFont="1" applyBorder="1" applyAlignment="1">
      <alignment horizontal="center" vertical="center"/>
    </xf>
    <xf numFmtId="0" fontId="90" fillId="0" borderId="18" xfId="0" applyFont="1" applyBorder="1" applyAlignment="1">
      <alignment horizontal="center" vertical="center"/>
    </xf>
    <xf numFmtId="0" fontId="90" fillId="0" borderId="36" xfId="0" applyFont="1" applyBorder="1" applyAlignment="1">
      <alignment horizontal="center" vertical="center"/>
    </xf>
    <xf numFmtId="0" fontId="8" fillId="0" borderId="1" xfId="0" applyFont="1" applyBorder="1" applyAlignment="1">
      <alignment horizontal="center" vertical="center" wrapText="1"/>
    </xf>
    <xf numFmtId="0" fontId="8" fillId="0" borderId="85" xfId="0" applyFont="1" applyBorder="1" applyAlignment="1">
      <alignment horizontal="center" vertical="center" wrapText="1"/>
    </xf>
    <xf numFmtId="0" fontId="31" fillId="0" borderId="37" xfId="0" applyFont="1" applyBorder="1" applyAlignment="1">
      <alignment horizontal="center" vertical="center"/>
    </xf>
    <xf numFmtId="0" fontId="31" fillId="0" borderId="117" xfId="0" applyFont="1" applyBorder="1" applyAlignment="1">
      <alignment horizontal="center" vertical="center"/>
    </xf>
    <xf numFmtId="0" fontId="31" fillId="0" borderId="1" xfId="0" applyFont="1" applyBorder="1" applyAlignment="1">
      <alignment horizontal="center" vertical="center"/>
    </xf>
    <xf numFmtId="0" fontId="31" fillId="0" borderId="85" xfId="0" applyFont="1" applyBorder="1" applyAlignment="1">
      <alignment horizontal="center" vertical="center"/>
    </xf>
    <xf numFmtId="0" fontId="33" fillId="0" borderId="1" xfId="0" applyFont="1" applyBorder="1" applyAlignment="1">
      <alignment horizontal="center" vertical="center"/>
    </xf>
    <xf numFmtId="0" fontId="33" fillId="0" borderId="38" xfId="0" applyFont="1" applyBorder="1" applyAlignment="1">
      <alignment horizontal="center" vertical="center"/>
    </xf>
    <xf numFmtId="0" fontId="38" fillId="0" borderId="32" xfId="0" applyFont="1" applyBorder="1" applyAlignment="1">
      <alignment horizontal="center" vertical="center"/>
    </xf>
    <xf numFmtId="0" fontId="38" fillId="0" borderId="33" xfId="0" applyFont="1" applyBorder="1" applyAlignment="1">
      <alignment horizontal="center" vertical="center"/>
    </xf>
    <xf numFmtId="0" fontId="38" fillId="0" borderId="34" xfId="0" applyFont="1" applyBorder="1" applyAlignment="1">
      <alignment horizontal="center" vertical="center"/>
    </xf>
    <xf numFmtId="0" fontId="31" fillId="0" borderId="115" xfId="0" applyFont="1" applyBorder="1" applyAlignment="1">
      <alignment horizontal="center" vertical="center"/>
    </xf>
    <xf numFmtId="0" fontId="31" fillId="0" borderId="60" xfId="0" applyFont="1" applyBorder="1" applyAlignment="1">
      <alignment horizontal="center" vertical="center"/>
    </xf>
    <xf numFmtId="0" fontId="32" fillId="0" borderId="1" xfId="0" applyFont="1" applyBorder="1" applyAlignment="1">
      <alignment horizontal="center" vertical="center" wrapText="1"/>
    </xf>
    <xf numFmtId="0" fontId="32" fillId="0" borderId="60" xfId="0" applyFont="1" applyBorder="1" applyAlignment="1">
      <alignment horizontal="center" vertical="center" wrapText="1"/>
    </xf>
    <xf numFmtId="3" fontId="36" fillId="0" borderId="58" xfId="0" applyNumberFormat="1" applyFont="1" applyBorder="1" applyAlignment="1" applyProtection="1">
      <alignment horizontal="center" vertical="center"/>
      <protection hidden="1"/>
    </xf>
  </cellXfs>
  <cellStyles count="2">
    <cellStyle name="Collegamento ipertestuale" xfId="1" builtinId="8"/>
    <cellStyle name="Normale" xfId="0" builtinId="0"/>
  </cellStyles>
  <dxfs count="6">
    <dxf>
      <font>
        <b/>
        <i val="0"/>
        <strike val="0"/>
        <condense val="0"/>
        <extend val="0"/>
        <outline val="0"/>
        <shadow val="0"/>
        <u val="none"/>
        <vertAlign val="baseline"/>
        <sz val="16"/>
        <color rgb="FF000000"/>
        <name val="Times New Roman"/>
        <family val="1"/>
        <scheme val="none"/>
      </font>
      <fill>
        <patternFill patternType="none">
          <fgColor indexed="64"/>
          <bgColor indexed="65"/>
        </patternFill>
      </fill>
      <alignment horizontal="left" vertical="top" textRotation="0" wrapText="0" indent="0" justifyLastLine="0" shrinkToFit="0" readingOrder="0"/>
      <protection locked="1" hidden="0"/>
    </dxf>
    <dxf>
      <font>
        <b/>
        <i val="0"/>
        <strike val="0"/>
        <condense val="0"/>
        <extend val="0"/>
        <outline val="0"/>
        <shadow val="0"/>
        <u val="none"/>
        <vertAlign val="baseline"/>
        <sz val="16"/>
        <color rgb="FF000000"/>
        <name val="Times New Roman"/>
        <family val="1"/>
        <scheme val="none"/>
      </font>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0"/>
        <color rgb="FF000000"/>
        <name val="Times New Roman"/>
        <family val="1"/>
        <scheme val="none"/>
      </font>
      <fill>
        <patternFill patternType="none">
          <fgColor indexed="64"/>
          <bgColor indexed="65"/>
        </patternFill>
      </fill>
      <alignment horizontal="left" vertical="top" textRotation="0" wrapText="0" indent="0" justifyLastLine="0" shrinkToFit="0" readingOrder="0"/>
      <protection locked="1"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FF"/>
      <color rgb="FFFFFFCC"/>
      <color rgb="FFFFCCFF"/>
      <color rgb="FF99FFCC"/>
      <color rgb="FF57D3FF"/>
      <color rgb="FF009ED6"/>
      <color rgb="FF009AD0"/>
      <color rgb="FF1DC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tente/Desktop/VALIDAZIONI/Versioni%20per%20TAb.%20A8%20-%20SOSTEGNO%202%5e%20Fascia/VALIDAZIONE%20per%20A48%20SOSTEGNO%20%202%5e%20F.%20%20-%20vers.%201.0%20-%20MODELLO%20VUO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RETO"/>
      <sheetName val="sostegno 2F"/>
      <sheetName val="DATE A027"/>
    </sheetNames>
    <sheetDataSet>
      <sheetData sheetId="0">
        <row r="7">
          <cell r="L7" t="str">
            <v>1.O</v>
          </cell>
        </row>
      </sheetData>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38109CD-2755-49AB-A746-0B42D0380D72}" name="Tabella3" displayName="Tabella3" ref="C100:C103" totalsRowShown="0" headerRowDxfId="2" dataDxfId="1">
  <autoFilter ref="C100:C103" xr:uid="{74ABD211-AB79-467F-AE04-252238F9C0AD}"/>
  <tableColumns count="1">
    <tableColumn id="1" xr3:uid="{C05EE0B9-0ED5-4418-AB24-E04E5EBED0FD}" name="Colonna1" dataDxfId="0"/>
  </tableColumns>
  <tableStyleInfo name="TableStyleMedium9"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ws59@libero.it"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273F5-CE5A-447E-91F4-7ACCDE23A3D1}">
  <sheetPr>
    <pageSetUpPr fitToPage="1"/>
  </sheetPr>
  <dimension ref="A1:Q29"/>
  <sheetViews>
    <sheetView workbookViewId="0">
      <selection activeCell="A2" sqref="A2:Q3"/>
    </sheetView>
  </sheetViews>
  <sheetFormatPr defaultRowHeight="13.15" x14ac:dyDescent="0.4"/>
  <sheetData>
    <row r="1" spans="1:17" ht="39" customHeight="1" thickBot="1" x14ac:dyDescent="0.45">
      <c r="A1" s="473" t="s">
        <v>281</v>
      </c>
      <c r="B1" s="474"/>
      <c r="C1" s="474"/>
      <c r="D1" s="474"/>
      <c r="E1" s="474"/>
      <c r="F1" s="474"/>
      <c r="G1" s="474"/>
      <c r="H1" s="474"/>
      <c r="I1" s="474"/>
      <c r="J1" s="474"/>
      <c r="K1" s="474"/>
      <c r="L1" s="474"/>
      <c r="M1" s="474"/>
      <c r="N1" s="474"/>
      <c r="O1" s="474"/>
      <c r="P1" s="474"/>
      <c r="Q1" s="475"/>
    </row>
    <row r="2" spans="1:17" x14ac:dyDescent="0.4">
      <c r="A2" s="479" t="s">
        <v>253</v>
      </c>
      <c r="B2" s="480"/>
      <c r="C2" s="480"/>
      <c r="D2" s="480"/>
      <c r="E2" s="480"/>
      <c r="F2" s="480"/>
      <c r="G2" s="480"/>
      <c r="H2" s="480"/>
      <c r="I2" s="480"/>
      <c r="J2" s="480"/>
      <c r="K2" s="480"/>
      <c r="L2" s="480"/>
      <c r="M2" s="480"/>
      <c r="N2" s="480"/>
      <c r="O2" s="480"/>
      <c r="P2" s="480"/>
      <c r="Q2" s="481"/>
    </row>
    <row r="3" spans="1:17" ht="21" customHeight="1" x14ac:dyDescent="0.4">
      <c r="A3" s="482"/>
      <c r="B3" s="483"/>
      <c r="C3" s="483"/>
      <c r="D3" s="483"/>
      <c r="E3" s="483"/>
      <c r="F3" s="483"/>
      <c r="G3" s="483"/>
      <c r="H3" s="483"/>
      <c r="I3" s="483"/>
      <c r="J3" s="483"/>
      <c r="K3" s="483"/>
      <c r="L3" s="483"/>
      <c r="M3" s="483"/>
      <c r="N3" s="483"/>
      <c r="O3" s="483"/>
      <c r="P3" s="483"/>
      <c r="Q3" s="484"/>
    </row>
    <row r="4" spans="1:17" ht="59.75" customHeight="1" x14ac:dyDescent="0.4">
      <c r="A4" s="491" t="s">
        <v>277</v>
      </c>
      <c r="B4" s="492"/>
      <c r="C4" s="492"/>
      <c r="D4" s="492"/>
      <c r="E4" s="492"/>
      <c r="F4" s="492"/>
      <c r="G4" s="492"/>
      <c r="H4" s="492"/>
      <c r="I4" s="492"/>
      <c r="J4" s="492"/>
      <c r="K4" s="492"/>
      <c r="L4" s="492"/>
      <c r="M4" s="492"/>
      <c r="N4" s="492"/>
      <c r="O4" s="492"/>
      <c r="P4" s="492"/>
      <c r="Q4" s="493"/>
    </row>
    <row r="5" spans="1:17" ht="54.75" customHeight="1" x14ac:dyDescent="0.4">
      <c r="A5" s="485" t="s">
        <v>278</v>
      </c>
      <c r="B5" s="486"/>
      <c r="C5" s="486"/>
      <c r="D5" s="486"/>
      <c r="E5" s="486"/>
      <c r="F5" s="486"/>
      <c r="G5" s="486"/>
      <c r="H5" s="486"/>
      <c r="I5" s="486"/>
      <c r="J5" s="486"/>
      <c r="K5" s="486"/>
      <c r="L5" s="486"/>
      <c r="M5" s="486"/>
      <c r="N5" s="486"/>
      <c r="O5" s="486"/>
      <c r="P5" s="486"/>
      <c r="Q5" s="487"/>
    </row>
    <row r="6" spans="1:17" ht="56.25" customHeight="1" x14ac:dyDescent="0.4">
      <c r="A6" s="485" t="s">
        <v>279</v>
      </c>
      <c r="B6" s="486"/>
      <c r="C6" s="486"/>
      <c r="D6" s="486"/>
      <c r="E6" s="486"/>
      <c r="F6" s="486"/>
      <c r="G6" s="486"/>
      <c r="H6" s="486"/>
      <c r="I6" s="486"/>
      <c r="J6" s="486"/>
      <c r="K6" s="486"/>
      <c r="L6" s="486"/>
      <c r="M6" s="486"/>
      <c r="N6" s="486"/>
      <c r="O6" s="486"/>
      <c r="P6" s="486"/>
      <c r="Q6" s="487"/>
    </row>
    <row r="7" spans="1:17" hidden="1" x14ac:dyDescent="0.4">
      <c r="A7" s="485"/>
      <c r="B7" s="486"/>
      <c r="C7" s="486"/>
      <c r="D7" s="486"/>
      <c r="E7" s="486"/>
      <c r="F7" s="486"/>
      <c r="G7" s="486"/>
      <c r="H7" s="486"/>
      <c r="I7" s="486"/>
      <c r="J7" s="486"/>
      <c r="K7" s="486"/>
      <c r="L7" s="486"/>
      <c r="M7" s="486"/>
      <c r="N7" s="486"/>
      <c r="O7" s="486"/>
      <c r="P7" s="486"/>
      <c r="Q7" s="487"/>
    </row>
    <row r="8" spans="1:17" ht="104.25" customHeight="1" x14ac:dyDescent="0.4">
      <c r="A8" s="488" t="s">
        <v>280</v>
      </c>
      <c r="B8" s="489"/>
      <c r="C8" s="489"/>
      <c r="D8" s="489"/>
      <c r="E8" s="489"/>
      <c r="F8" s="489"/>
      <c r="G8" s="489"/>
      <c r="H8" s="489"/>
      <c r="I8" s="489"/>
      <c r="J8" s="489"/>
      <c r="K8" s="489"/>
      <c r="L8" s="489"/>
      <c r="M8" s="489"/>
      <c r="N8" s="489"/>
      <c r="O8" s="489"/>
      <c r="P8" s="489"/>
      <c r="Q8" s="490"/>
    </row>
    <row r="9" spans="1:17" ht="34.5" customHeight="1" x14ac:dyDescent="0.4">
      <c r="A9" s="494" t="s">
        <v>252</v>
      </c>
      <c r="B9" s="495"/>
      <c r="C9" s="495"/>
      <c r="D9" s="495"/>
      <c r="E9" s="495"/>
      <c r="F9" s="495"/>
      <c r="G9" s="495"/>
      <c r="H9" s="495"/>
      <c r="I9" s="495"/>
      <c r="J9" s="495"/>
      <c r="K9" s="495"/>
      <c r="L9" s="495"/>
      <c r="M9" s="495"/>
      <c r="N9" s="495"/>
      <c r="O9" s="495"/>
      <c r="P9" s="495"/>
      <c r="Q9" s="496"/>
    </row>
    <row r="10" spans="1:17" ht="62.25" customHeight="1" x14ac:dyDescent="0.4">
      <c r="A10" s="476" t="s">
        <v>269</v>
      </c>
      <c r="B10" s="477"/>
      <c r="C10" s="477"/>
      <c r="D10" s="477"/>
      <c r="E10" s="477"/>
      <c r="F10" s="477"/>
      <c r="G10" s="477"/>
      <c r="H10" s="477"/>
      <c r="I10" s="477"/>
      <c r="J10" s="477"/>
      <c r="K10" s="477"/>
      <c r="L10" s="477"/>
      <c r="M10" s="477"/>
      <c r="N10" s="477"/>
      <c r="O10" s="477"/>
      <c r="P10" s="477"/>
      <c r="Q10" s="478"/>
    </row>
    <row r="11" spans="1:17" ht="81.75" customHeight="1" x14ac:dyDescent="0.4">
      <c r="A11" s="464" t="s">
        <v>287</v>
      </c>
      <c r="B11" s="465"/>
      <c r="C11" s="465"/>
      <c r="D11" s="465"/>
      <c r="E11" s="465"/>
      <c r="F11" s="465"/>
      <c r="G11" s="465"/>
      <c r="H11" s="465"/>
      <c r="I11" s="465"/>
      <c r="J11" s="465"/>
      <c r="K11" s="465"/>
      <c r="L11" s="465"/>
      <c r="M11" s="465"/>
      <c r="N11" s="465"/>
      <c r="O11" s="465"/>
      <c r="P11" s="465"/>
      <c r="Q11" s="466"/>
    </row>
    <row r="12" spans="1:17" ht="32.25" customHeight="1" thickBot="1" x14ac:dyDescent="0.45">
      <c r="A12" s="470" t="s">
        <v>276</v>
      </c>
      <c r="B12" s="471"/>
      <c r="C12" s="471"/>
      <c r="D12" s="471"/>
      <c r="E12" s="471"/>
      <c r="F12" s="471"/>
      <c r="G12" s="471"/>
      <c r="H12" s="471"/>
      <c r="I12" s="471"/>
      <c r="J12" s="471"/>
      <c r="K12" s="471"/>
      <c r="L12" s="471"/>
      <c r="M12" s="471"/>
      <c r="N12" s="471"/>
      <c r="O12" s="471"/>
      <c r="P12" s="471"/>
      <c r="Q12" s="472"/>
    </row>
    <row r="13" spans="1:17" ht="28.5" customHeight="1" thickBot="1" x14ac:dyDescent="0.45">
      <c r="A13" s="467" t="s">
        <v>250</v>
      </c>
      <c r="B13" s="468"/>
      <c r="C13" s="468"/>
      <c r="D13" s="468"/>
      <c r="E13" s="468"/>
      <c r="F13" s="468"/>
      <c r="G13" s="468"/>
      <c r="H13" s="468"/>
      <c r="I13" s="468"/>
      <c r="J13" s="468"/>
      <c r="K13" s="468"/>
      <c r="L13" s="468"/>
      <c r="M13" s="468"/>
      <c r="N13" s="468"/>
      <c r="O13" s="468"/>
      <c r="P13" s="468"/>
      <c r="Q13" s="469"/>
    </row>
    <row r="14" spans="1:17" ht="13.5" thickBot="1" x14ac:dyDescent="0.45">
      <c r="A14" s="364"/>
      <c r="B14" s="364"/>
      <c r="C14" s="364"/>
      <c r="D14" s="364"/>
      <c r="E14" s="364"/>
      <c r="F14" s="364"/>
      <c r="G14" s="364"/>
      <c r="H14" s="364"/>
      <c r="I14" s="364"/>
      <c r="J14" s="364"/>
      <c r="K14" s="364"/>
      <c r="L14" s="364"/>
      <c r="M14" s="364"/>
      <c r="N14" s="462" t="s">
        <v>297</v>
      </c>
      <c r="O14" s="463"/>
      <c r="P14" s="408" t="s">
        <v>251</v>
      </c>
      <c r="Q14" s="409" t="s">
        <v>298</v>
      </c>
    </row>
    <row r="15" spans="1:17" x14ac:dyDescent="0.4">
      <c r="A15" s="364"/>
      <c r="B15" s="364"/>
      <c r="C15" s="364"/>
      <c r="D15" s="364"/>
      <c r="E15" s="364"/>
      <c r="F15" s="364"/>
      <c r="G15" s="364"/>
      <c r="H15" s="364"/>
      <c r="I15" s="364"/>
      <c r="J15" s="364"/>
      <c r="K15" s="364"/>
      <c r="L15" s="364"/>
      <c r="M15" s="364"/>
    </row>
    <row r="16" spans="1:17" x14ac:dyDescent="0.4">
      <c r="A16" s="364"/>
      <c r="B16" s="364"/>
      <c r="C16" s="364"/>
      <c r="D16" s="364"/>
      <c r="E16" s="364"/>
      <c r="F16" s="364"/>
      <c r="G16" s="364"/>
      <c r="H16" s="364"/>
      <c r="I16" s="364"/>
      <c r="J16" s="364"/>
      <c r="K16" s="364"/>
      <c r="L16" s="364"/>
      <c r="M16" s="364"/>
      <c r="N16" s="364"/>
    </row>
    <row r="17" spans="1:14" x14ac:dyDescent="0.4">
      <c r="A17" s="364"/>
      <c r="B17" s="364"/>
      <c r="C17" s="364"/>
      <c r="D17" s="364"/>
      <c r="E17" s="364"/>
      <c r="F17" s="364"/>
      <c r="G17" s="364"/>
      <c r="H17" s="364"/>
      <c r="I17" s="364"/>
      <c r="J17" s="364"/>
      <c r="K17" s="364"/>
      <c r="L17" s="364"/>
      <c r="M17" s="364"/>
      <c r="N17" s="364"/>
    </row>
    <row r="18" spans="1:14" x14ac:dyDescent="0.4">
      <c r="A18" s="364"/>
      <c r="B18" s="364"/>
      <c r="C18" s="364"/>
      <c r="D18" s="364"/>
      <c r="E18" s="364"/>
      <c r="F18" s="364"/>
      <c r="G18" s="364"/>
      <c r="H18" s="364"/>
      <c r="I18" s="364"/>
      <c r="J18" s="364"/>
      <c r="K18" s="364"/>
      <c r="L18" s="364"/>
      <c r="M18" s="364"/>
      <c r="N18" s="364"/>
    </row>
    <row r="19" spans="1:14" x14ac:dyDescent="0.4">
      <c r="A19" s="364"/>
      <c r="B19" s="364"/>
      <c r="C19" s="364"/>
      <c r="D19" s="364"/>
      <c r="E19" s="364"/>
      <c r="F19" s="364"/>
      <c r="G19" s="364"/>
      <c r="H19" s="364"/>
      <c r="I19" s="364"/>
      <c r="J19" s="364"/>
      <c r="K19" s="364"/>
      <c r="L19" s="364"/>
      <c r="M19" s="364"/>
      <c r="N19" s="364"/>
    </row>
    <row r="20" spans="1:14" x14ac:dyDescent="0.4">
      <c r="A20" s="364"/>
      <c r="B20" s="364"/>
      <c r="C20" s="364"/>
      <c r="D20" s="364"/>
      <c r="E20" s="364"/>
      <c r="F20" s="364"/>
      <c r="G20" s="364"/>
      <c r="H20" s="364"/>
      <c r="I20" s="410"/>
      <c r="J20" s="364"/>
      <c r="K20" s="364"/>
      <c r="L20" s="364"/>
      <c r="M20" s="364"/>
      <c r="N20" s="364"/>
    </row>
    <row r="21" spans="1:14" x14ac:dyDescent="0.4">
      <c r="A21" s="364"/>
      <c r="B21" s="364"/>
      <c r="C21" s="364"/>
      <c r="D21" s="364"/>
      <c r="E21" s="364"/>
      <c r="F21" s="364"/>
      <c r="G21" s="364"/>
      <c r="H21" s="364"/>
      <c r="I21" s="364"/>
      <c r="J21" s="364"/>
      <c r="K21" s="364"/>
      <c r="L21" s="364"/>
      <c r="M21" s="364"/>
      <c r="N21" s="364"/>
    </row>
    <row r="22" spans="1:14" x14ac:dyDescent="0.4">
      <c r="A22" s="364"/>
      <c r="B22" s="364"/>
      <c r="C22" s="364"/>
      <c r="D22" s="364"/>
      <c r="E22" s="364"/>
      <c r="F22" s="364"/>
      <c r="G22" s="364"/>
      <c r="H22" s="364"/>
      <c r="I22" s="364"/>
      <c r="J22" s="364"/>
      <c r="K22" s="364"/>
      <c r="L22" s="364"/>
      <c r="M22" s="364"/>
      <c r="N22" s="364"/>
    </row>
    <row r="23" spans="1:14" x14ac:dyDescent="0.4">
      <c r="A23" s="364"/>
      <c r="B23" s="364"/>
      <c r="C23" s="364"/>
      <c r="D23" s="364"/>
      <c r="E23" s="364"/>
      <c r="F23" s="364"/>
      <c r="G23" s="364"/>
      <c r="H23" s="364"/>
      <c r="I23" s="364"/>
      <c r="J23" s="364"/>
      <c r="K23" s="364"/>
      <c r="L23" s="364"/>
      <c r="M23" s="364"/>
      <c r="N23" s="364"/>
    </row>
    <row r="24" spans="1:14" x14ac:dyDescent="0.4">
      <c r="A24" s="364"/>
      <c r="B24" s="364"/>
      <c r="C24" s="364"/>
      <c r="D24" s="364"/>
      <c r="E24" s="364"/>
      <c r="F24" s="364"/>
      <c r="G24" s="364"/>
      <c r="H24" s="364"/>
      <c r="I24" s="364"/>
      <c r="J24" s="364"/>
      <c r="K24" s="364"/>
      <c r="L24" s="364"/>
      <c r="M24" s="364"/>
      <c r="N24" s="364"/>
    </row>
    <row r="25" spans="1:14" x14ac:dyDescent="0.4">
      <c r="A25" s="364"/>
      <c r="B25" s="364"/>
      <c r="C25" s="364"/>
      <c r="D25" s="364"/>
      <c r="E25" s="364"/>
      <c r="F25" s="364"/>
      <c r="G25" s="364"/>
      <c r="H25" s="364"/>
      <c r="I25" s="364"/>
      <c r="J25" s="364"/>
      <c r="K25" s="364"/>
      <c r="L25" s="364"/>
      <c r="M25" s="364"/>
      <c r="N25" s="364"/>
    </row>
    <row r="26" spans="1:14" x14ac:dyDescent="0.4">
      <c r="A26" s="364"/>
      <c r="B26" s="364"/>
      <c r="C26" s="364"/>
      <c r="D26" s="364"/>
      <c r="E26" s="364"/>
      <c r="F26" s="364"/>
      <c r="G26" s="364"/>
      <c r="H26" s="364"/>
      <c r="I26" s="364"/>
      <c r="J26" s="364"/>
      <c r="K26" s="364"/>
      <c r="L26" s="364"/>
      <c r="M26" s="364"/>
      <c r="N26" s="364"/>
    </row>
    <row r="27" spans="1:14" x14ac:dyDescent="0.4">
      <c r="A27" s="364"/>
      <c r="B27" s="364"/>
      <c r="C27" s="364"/>
      <c r="D27" s="364"/>
      <c r="E27" s="364"/>
      <c r="F27" s="364"/>
      <c r="G27" s="364"/>
      <c r="H27" s="364"/>
      <c r="I27" s="364"/>
      <c r="J27" s="364"/>
      <c r="K27" s="364"/>
      <c r="L27" s="364"/>
      <c r="M27" s="364"/>
      <c r="N27" s="364"/>
    </row>
    <row r="28" spans="1:14" x14ac:dyDescent="0.4">
      <c r="A28" s="364"/>
      <c r="B28" s="364"/>
      <c r="C28" s="364"/>
      <c r="D28" s="364"/>
      <c r="E28" s="364"/>
      <c r="F28" s="364"/>
      <c r="G28" s="364"/>
      <c r="H28" s="364"/>
      <c r="I28" s="364"/>
      <c r="J28" s="364"/>
      <c r="K28" s="364"/>
      <c r="L28" s="364"/>
      <c r="M28" s="364"/>
      <c r="N28" s="364"/>
    </row>
    <row r="29" spans="1:14" x14ac:dyDescent="0.4">
      <c r="A29" s="364"/>
      <c r="B29" s="364"/>
      <c r="C29" s="364"/>
      <c r="D29" s="364"/>
      <c r="E29" s="364"/>
      <c r="F29" s="364"/>
      <c r="G29" s="364"/>
      <c r="H29" s="364"/>
      <c r="I29" s="364"/>
      <c r="J29" s="364"/>
      <c r="K29" s="364"/>
      <c r="L29" s="364"/>
      <c r="M29" s="364"/>
      <c r="N29" s="364"/>
    </row>
  </sheetData>
  <sheetProtection algorithmName="SHA-512" hashValue="9bs7g+ZvuPM7xKfwwsRjSoxrNFjTh5iq43+1M30NSrza2bvXtTQ7Dt1F62xArzdS9hc65wHBPVpSbgM18Iy05Q==" saltValue="c14CxPaXd3NKArGG2zBo2w==" spinCount="100000" sheet="1" objects="1" scenarios="1"/>
  <mergeCells count="12">
    <mergeCell ref="N14:O14"/>
    <mergeCell ref="A11:Q11"/>
    <mergeCell ref="A13:Q13"/>
    <mergeCell ref="A12:Q12"/>
    <mergeCell ref="A1:Q1"/>
    <mergeCell ref="A10:Q10"/>
    <mergeCell ref="A2:Q3"/>
    <mergeCell ref="A5:Q5"/>
    <mergeCell ref="A6:Q7"/>
    <mergeCell ref="A8:Q8"/>
    <mergeCell ref="A4:Q4"/>
    <mergeCell ref="A9:Q9"/>
  </mergeCells>
  <hyperlinks>
    <hyperlink ref="A13" r:id="rId1" xr:uid="{913465FF-769C-4ADF-B917-23A5476A11CB}"/>
  </hyperlinks>
  <pageMargins left="0.7" right="0.7" top="0.75" bottom="0.75" header="0.3" footer="0.3"/>
  <pageSetup paperSize="9" scale="85" orientation="landscape"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76D2F-1475-4D97-8F93-22880D4A19DE}">
  <dimension ref="A1:UG1611"/>
  <sheetViews>
    <sheetView zoomScale="60" zoomScaleNormal="60" workbookViewId="0">
      <selection activeCell="AD2" sqref="AD2"/>
    </sheetView>
  </sheetViews>
  <sheetFormatPr defaultRowHeight="13.15" x14ac:dyDescent="0.4"/>
  <cols>
    <col min="1" max="1" width="10.28515625" customWidth="1"/>
    <col min="2" max="2" width="92.42578125" customWidth="1"/>
    <col min="3" max="3" width="18" customWidth="1"/>
    <col min="4" max="4" width="0.92578125" hidden="1" customWidth="1"/>
    <col min="6" max="6" width="23.42578125" customWidth="1"/>
    <col min="7" max="7" width="16" customWidth="1"/>
    <col min="8" max="8" width="20.42578125" customWidth="1"/>
    <col min="10" max="10" width="13.2109375" customWidth="1"/>
    <col min="12" max="12" width="3.5703125" customWidth="1"/>
    <col min="13" max="13" width="1.42578125" customWidth="1"/>
    <col min="14" max="14" width="3" customWidth="1"/>
    <col min="16" max="16" width="97.28515625" customWidth="1"/>
    <col min="17" max="17" width="13.28515625" customWidth="1"/>
    <col min="19" max="19" width="20.42578125" customWidth="1"/>
    <col min="20" max="20" width="17.42578125" customWidth="1"/>
    <col min="21" max="21" width="17.7109375" customWidth="1"/>
    <col min="25" max="25" width="88.2109375" customWidth="1"/>
    <col min="26" max="26" width="13" customWidth="1"/>
    <col min="28" max="28" width="23.5703125" customWidth="1"/>
    <col min="29" max="29" width="15.92578125" customWidth="1"/>
    <col min="30" max="30" width="19.78515625" customWidth="1"/>
    <col min="35" max="35" width="99" customWidth="1"/>
    <col min="36" max="36" width="11.42578125" customWidth="1"/>
    <col min="38" max="38" width="20.7109375" customWidth="1"/>
    <col min="39" max="39" width="15.5703125" customWidth="1"/>
    <col min="40" max="40" width="16.2109375" customWidth="1"/>
  </cols>
  <sheetData>
    <row r="1" spans="1:553" ht="65.25" customHeight="1" thickTop="1" thickBot="1" x14ac:dyDescent="0.45">
      <c r="A1" s="179" t="s">
        <v>92</v>
      </c>
      <c r="B1" s="55"/>
      <c r="C1" s="324" t="str">
        <f>+'TITOLI SERVIZIO'!J8</f>
        <v>G</v>
      </c>
      <c r="D1" s="47"/>
      <c r="E1" s="613" t="s">
        <v>93</v>
      </c>
      <c r="F1" s="329" t="s">
        <v>125</v>
      </c>
      <c r="G1" s="60"/>
      <c r="H1" s="59" t="s">
        <v>149</v>
      </c>
      <c r="I1" s="666" t="str">
        <f>IF(AND(G1="SI",  OR(AC1="SI",T1="SI")     ),"Hai inserito piu CDC !","")</f>
        <v/>
      </c>
      <c r="J1" s="625" t="str">
        <f>IF(AND(G1&lt;&gt;"si",G1&lt;&gt;"NO",G1&lt;&gt;""),"Devi inserire SI o NO !!"," ")</f>
        <v xml:space="preserve"> </v>
      </c>
      <c r="O1" s="182" t="s">
        <v>129</v>
      </c>
      <c r="P1" s="138"/>
      <c r="Q1" s="338"/>
      <c r="R1" s="616" t="s">
        <v>132</v>
      </c>
      <c r="S1" s="178" t="s">
        <v>148</v>
      </c>
      <c r="T1" s="325" t="s">
        <v>242</v>
      </c>
      <c r="U1" s="59"/>
      <c r="V1" s="625" t="str">
        <f>IF(AND(T1="SI",OR(AC1="SI",G1="SI")),"hai inserito piu CDC!","")</f>
        <v/>
      </c>
      <c r="W1" s="625" t="str">
        <f>IF(AND(T1&lt;&gt;"si",T1&lt;&gt;"NO",T1&lt;&gt;""),"Devi inserire SI o NO !!"," ")</f>
        <v xml:space="preserve"> </v>
      </c>
      <c r="X1" s="186" t="s">
        <v>91</v>
      </c>
      <c r="Y1" s="63"/>
      <c r="Z1" s="346" t="str">
        <f>+C1</f>
        <v>G</v>
      </c>
      <c r="AA1" s="619" t="s">
        <v>94</v>
      </c>
      <c r="AB1" s="178" t="s">
        <v>147</v>
      </c>
      <c r="AC1" s="60"/>
      <c r="AD1" s="59" t="s">
        <v>150</v>
      </c>
      <c r="AE1" s="625" t="str">
        <f>IF(AND(AC1="SI",OR(T1="SI",G1="SI",AM1="SI")),"E R R O R E !!","")</f>
        <v/>
      </c>
      <c r="AF1" s="625" t="str">
        <f>IF(AND(AC1&lt;&gt;"si",AC1&lt;&gt;"NO",AC1&lt;&gt;""),"Devi inserire SI o NO !!"," ")</f>
        <v xml:space="preserve"> </v>
      </c>
      <c r="AH1" s="185" t="s">
        <v>141</v>
      </c>
      <c r="AI1" s="138"/>
      <c r="AJ1" s="338"/>
      <c r="AK1" s="622" t="s">
        <v>142</v>
      </c>
      <c r="AL1" s="178" t="s">
        <v>143</v>
      </c>
      <c r="AM1" s="325" t="s">
        <v>242</v>
      </c>
      <c r="AN1" s="59"/>
      <c r="AO1" s="625" t="str">
        <f>IF(AND(AM1="SI",OR(G1="SI",AC1="SI",T1)),"hai inserito piu CDC!","")</f>
        <v/>
      </c>
      <c r="AP1" s="625" t="str">
        <f>IF(AND(AM1&lt;&gt;"si",AM1&lt;&gt;"NO",AM1&lt;&gt;""),"Devi inserire SI o NO !!"," ")</f>
        <v xml:space="preserve"> </v>
      </c>
    </row>
    <row r="2" spans="1:553" ht="30" customHeight="1" thickTop="1" thickBot="1" x14ac:dyDescent="0.45">
      <c r="A2" s="181">
        <v>1</v>
      </c>
      <c r="B2" s="177" t="s">
        <v>136</v>
      </c>
      <c r="C2" s="184" t="s">
        <v>134</v>
      </c>
      <c r="E2" s="614"/>
      <c r="F2" s="650" t="s">
        <v>257</v>
      </c>
      <c r="G2" s="651"/>
      <c r="H2" s="460"/>
      <c r="I2" s="666"/>
      <c r="J2" s="625"/>
      <c r="O2" s="181">
        <v>2</v>
      </c>
      <c r="P2" s="177" t="s">
        <v>136</v>
      </c>
      <c r="Q2" s="302" t="s">
        <v>134</v>
      </c>
      <c r="R2" s="617"/>
      <c r="S2" s="681" t="s">
        <v>257</v>
      </c>
      <c r="T2" s="651"/>
      <c r="U2" s="460"/>
      <c r="V2" s="625"/>
      <c r="W2" s="625"/>
      <c r="X2" s="181">
        <v>3</v>
      </c>
      <c r="Y2" s="177" t="s">
        <v>135</v>
      </c>
      <c r="Z2" s="302" t="s">
        <v>134</v>
      </c>
      <c r="AA2" s="620"/>
      <c r="AB2" s="650" t="s">
        <v>259</v>
      </c>
      <c r="AC2" s="651"/>
      <c r="AD2" s="460"/>
      <c r="AE2" s="625"/>
      <c r="AF2" s="625"/>
      <c r="AH2" s="181">
        <v>4</v>
      </c>
      <c r="AI2" s="177" t="s">
        <v>136</v>
      </c>
      <c r="AJ2" s="302" t="s">
        <v>134</v>
      </c>
      <c r="AK2" s="623"/>
      <c r="AL2" s="681" t="s">
        <v>257</v>
      </c>
      <c r="AM2" s="651"/>
      <c r="AN2" s="460"/>
      <c r="AO2" s="625"/>
      <c r="AP2" s="625"/>
    </row>
    <row r="3" spans="1:553" ht="30" customHeight="1" thickTop="1" thickBot="1" x14ac:dyDescent="0.45">
      <c r="A3" s="180" t="s">
        <v>2</v>
      </c>
      <c r="B3" s="655" t="s">
        <v>3</v>
      </c>
      <c r="C3" s="656"/>
      <c r="D3" s="657"/>
      <c r="E3" s="614"/>
      <c r="F3" s="308" t="s">
        <v>4</v>
      </c>
      <c r="G3" s="309" t="s">
        <v>5</v>
      </c>
      <c r="H3" s="310" t="s">
        <v>6</v>
      </c>
      <c r="I3" s="666"/>
      <c r="J3" s="625"/>
      <c r="K3" s="110"/>
      <c r="L3" s="110"/>
      <c r="O3" s="183" t="s">
        <v>2</v>
      </c>
      <c r="P3" s="634" t="s">
        <v>3</v>
      </c>
      <c r="Q3" s="635"/>
      <c r="R3" s="617"/>
      <c r="S3" s="164" t="s">
        <v>0</v>
      </c>
      <c r="T3" s="149" t="s">
        <v>1</v>
      </c>
      <c r="U3" s="114"/>
      <c r="V3" s="625"/>
      <c r="W3" s="625"/>
      <c r="X3" s="183" t="s">
        <v>2</v>
      </c>
      <c r="Y3" s="634" t="s">
        <v>3</v>
      </c>
      <c r="Z3" s="635"/>
      <c r="AA3" s="620"/>
      <c r="AB3" s="337" t="s">
        <v>0</v>
      </c>
      <c r="AC3" s="149" t="s">
        <v>1</v>
      </c>
      <c r="AE3" s="625"/>
      <c r="AF3" s="625"/>
      <c r="AH3" s="183" t="s">
        <v>2</v>
      </c>
      <c r="AI3" s="634" t="s">
        <v>3</v>
      </c>
      <c r="AJ3" s="635"/>
      <c r="AK3" s="623"/>
      <c r="AL3" s="148" t="s">
        <v>0</v>
      </c>
      <c r="AM3" s="149" t="s">
        <v>1</v>
      </c>
      <c r="AN3" s="114"/>
      <c r="AO3" s="625"/>
      <c r="AP3" s="625"/>
    </row>
    <row r="4" spans="1:553" ht="24.75" customHeight="1" thickBot="1" x14ac:dyDescent="0.45">
      <c r="A4" s="30" t="s">
        <v>7</v>
      </c>
      <c r="B4" s="29" t="s">
        <v>8</v>
      </c>
      <c r="C4" s="122">
        <f>IF(G1="SI", IF(AND(F4=0,G4=0),0, IF(H4="si",   IF(F4&gt;0,  16+((F4-76)*0.5),     IF(G4&gt;0,     16+(ROUND((G4*110/100),0)-76)*0.5)),    IF(F4&gt;0,12+((F4-76)*0.5),IF(G4&gt;0,12+(ROUND((G4*110/100),0)-76)*0.5)))),0)</f>
        <v>0</v>
      </c>
      <c r="D4" s="62"/>
      <c r="E4" s="614"/>
      <c r="F4" s="147"/>
      <c r="G4" s="48"/>
      <c r="H4" s="49"/>
      <c r="I4" s="666"/>
      <c r="J4" s="625"/>
      <c r="L4" s="110"/>
      <c r="O4" s="140" t="s">
        <v>7</v>
      </c>
      <c r="P4" s="139" t="s">
        <v>90</v>
      </c>
      <c r="Q4" s="88">
        <f>IF(T1="si",IF(S4=0,0,IF(T4=0,0,IF(S4*100/T4&gt;100," ? ",IF(S4*100/T4&gt;95,24,IF(S4*100/T4&gt;90,22,IF(S4*100/T4&gt;85,18,IF(S4*100/T4&gt;80,16,IF(S4*100/T4&gt;75,14,IF(S4*100/T4&gt;70,12,IF(S4*100/T4&gt;65,10,8)))))))))),0)</f>
        <v>0</v>
      </c>
      <c r="R4" s="617"/>
      <c r="S4" s="106"/>
      <c r="T4" s="64"/>
      <c r="U4" s="176" t="str">
        <f>IF(AND(S4&lt;&gt;0,T4=0),"Completa il voto!!","")</f>
        <v/>
      </c>
      <c r="V4" s="625"/>
      <c r="W4" s="625"/>
      <c r="X4" s="105" t="s">
        <v>7</v>
      </c>
      <c r="Y4" s="137" t="s">
        <v>95</v>
      </c>
      <c r="Z4" s="334">
        <f>IF(AC1="SI",IF(AB4=0,0,IF(AC4=0,0,IF(AB4*100/AC4&gt;100," ? ",IF(AB4*100/AC4&gt;95,12,IF(AB4*100/AC4&gt;90,11,IF(AB4*100/AC4&gt;85,9,IF(AB4*100/AC4&gt;80,8,IF(AB4*100/AC4&gt;75,7,IF(AB4*100/AC4&gt;70,6,IF(AB4*100/AC4&gt;65,5,4)))))))))),0)</f>
        <v>0</v>
      </c>
      <c r="AA4" s="620"/>
      <c r="AB4" s="106"/>
      <c r="AC4" s="98"/>
      <c r="AD4" s="188" t="str">
        <f>IF(AND(AB4&lt;&gt;0,AC4=0),"Completa il voto!!","")</f>
        <v/>
      </c>
      <c r="AE4" s="625"/>
      <c r="AF4" s="625"/>
      <c r="AH4" s="140" t="s">
        <v>7</v>
      </c>
      <c r="AI4" s="139" t="s">
        <v>90</v>
      </c>
      <c r="AJ4" s="88">
        <f>IF(AM1="si",IF(AL4=0,0,IF(AM4=0,0,IF(AL4*100/AM4&gt;100," ? ",IF(AL4*100/AM4&gt;95,12,IF(AL4*100/AM4&gt;90,11,IF(AL4*100/AM4&gt;85,9,IF(AL4*100/AM4&gt;80,8,IF(AL4*100/AM4&gt;75,7,IF(AL4*100/AM4&gt;70,6,IF(AL4*100/AM4&gt;65,5,4)))))))))),0)</f>
        <v>0</v>
      </c>
      <c r="AK4" s="623"/>
      <c r="AL4" s="106"/>
      <c r="AM4" s="64"/>
      <c r="AN4" s="176" t="str">
        <f>IF(AND(AL4&lt;&gt;0,AM4=0),"Completa il voto!!","")</f>
        <v/>
      </c>
      <c r="AO4" s="625"/>
      <c r="AP4" s="625"/>
    </row>
    <row r="5" spans="1:553" ht="39.75" customHeight="1" thickBot="1" x14ac:dyDescent="0.45">
      <c r="A5" s="31" t="s">
        <v>9</v>
      </c>
      <c r="B5" s="658" t="s">
        <v>10</v>
      </c>
      <c r="C5" s="656"/>
      <c r="D5" s="659"/>
      <c r="E5" s="614"/>
      <c r="F5" s="380" t="s">
        <v>14</v>
      </c>
      <c r="G5" s="379" t="str">
        <f>+VERSIONE</f>
        <v>37.0</v>
      </c>
      <c r="I5" s="666"/>
      <c r="J5" s="625"/>
      <c r="K5" s="56"/>
      <c r="O5" s="140" t="s">
        <v>130</v>
      </c>
      <c r="P5" s="139" t="s">
        <v>131</v>
      </c>
      <c r="Q5" s="88">
        <f>IF(T1="si",IF(T5="si",12,0),0)</f>
        <v>0</v>
      </c>
      <c r="R5" s="617"/>
      <c r="S5" s="85" t="s">
        <v>41</v>
      </c>
      <c r="T5" s="50"/>
      <c r="U5" s="114"/>
      <c r="V5" s="625"/>
      <c r="W5" s="625"/>
      <c r="X5" s="95" t="s">
        <v>96</v>
      </c>
      <c r="Y5" s="97" t="s">
        <v>101</v>
      </c>
      <c r="Z5" s="124">
        <f>IF(AC1="SI",IF(AC5="SI",     IF(AC5="si",54,0),0),0)</f>
        <v>0</v>
      </c>
      <c r="AA5" s="620"/>
      <c r="AB5" s="99" t="s">
        <v>106</v>
      </c>
      <c r="AC5" s="98"/>
      <c r="AE5" s="625"/>
      <c r="AF5" s="625"/>
      <c r="AH5" s="142"/>
      <c r="AI5" s="143"/>
      <c r="AJ5" s="144"/>
      <c r="AK5" s="623"/>
      <c r="AL5" s="85"/>
      <c r="AM5" s="145"/>
      <c r="AN5" s="114"/>
      <c r="AO5" s="625"/>
      <c r="AP5" s="625"/>
    </row>
    <row r="6" spans="1:553" ht="35" customHeight="1" thickBot="1" x14ac:dyDescent="0.45">
      <c r="A6" s="32" t="s">
        <v>11</v>
      </c>
      <c r="B6" s="22" t="s">
        <v>12</v>
      </c>
      <c r="C6" s="44">
        <f>IF(G1="SI",3*G6,0)</f>
        <v>0</v>
      </c>
      <c r="D6" s="78"/>
      <c r="E6" s="614"/>
      <c r="F6" s="306" t="s">
        <v>13</v>
      </c>
      <c r="G6" s="369"/>
      <c r="I6" s="666"/>
      <c r="J6" s="625"/>
      <c r="K6" s="109"/>
      <c r="O6" s="92" t="s">
        <v>11</v>
      </c>
      <c r="P6" s="66" t="s">
        <v>15</v>
      </c>
      <c r="Q6" s="187"/>
      <c r="R6" s="617"/>
      <c r="S6" s="636" t="s">
        <v>138</v>
      </c>
      <c r="T6" s="637"/>
      <c r="U6" s="114"/>
      <c r="V6" s="625"/>
      <c r="W6" s="625"/>
      <c r="X6" s="95" t="s">
        <v>97</v>
      </c>
      <c r="Y6" s="97" t="s">
        <v>102</v>
      </c>
      <c r="Z6" s="124">
        <f>IF(AC1="SI",IF(AC6="SI",IF(AC6="si",42,0),0),0)</f>
        <v>0</v>
      </c>
      <c r="AA6" s="620"/>
      <c r="AB6" s="99" t="s">
        <v>106</v>
      </c>
      <c r="AC6" s="100"/>
      <c r="AE6" s="625"/>
      <c r="AF6" s="625"/>
      <c r="AH6" s="92" t="s">
        <v>11</v>
      </c>
      <c r="AI6" s="66" t="s">
        <v>151</v>
      </c>
      <c r="AJ6" s="187"/>
      <c r="AK6" s="623"/>
      <c r="AL6" s="636" t="s">
        <v>138</v>
      </c>
      <c r="AM6" s="637"/>
      <c r="AN6" s="114"/>
      <c r="AO6" s="625"/>
      <c r="AP6" s="625"/>
    </row>
    <row r="7" spans="1:553" ht="26.95" customHeight="1" thickBot="1" x14ac:dyDescent="0.45">
      <c r="A7" s="32" t="s">
        <v>16</v>
      </c>
      <c r="B7" s="23" t="s">
        <v>17</v>
      </c>
      <c r="C7" s="44">
        <f>IF(G1="SI",1.5*G7,0)</f>
        <v>0</v>
      </c>
      <c r="D7" s="79"/>
      <c r="E7" s="614"/>
      <c r="F7" s="306" t="s">
        <v>13</v>
      </c>
      <c r="G7" s="369"/>
      <c r="I7" s="666"/>
      <c r="J7" s="625"/>
      <c r="K7" s="18"/>
      <c r="O7" s="65" t="s">
        <v>16</v>
      </c>
      <c r="P7" s="67" t="s">
        <v>133</v>
      </c>
      <c r="Q7" s="124">
        <f>IF(T1="SI",3*T7,0)</f>
        <v>0</v>
      </c>
      <c r="R7" s="617"/>
      <c r="S7" s="85" t="s">
        <v>13</v>
      </c>
      <c r="T7" s="50"/>
      <c r="U7" s="114"/>
      <c r="V7" s="625"/>
      <c r="W7" s="625"/>
      <c r="X7" s="95" t="s">
        <v>98</v>
      </c>
      <c r="Y7" s="97" t="s">
        <v>105</v>
      </c>
      <c r="Z7" s="124">
        <f>IF(AC1="SI",IF(AC7="SI",IF(AC7="si",66,0),0),0)</f>
        <v>0</v>
      </c>
      <c r="AA7" s="620"/>
      <c r="AB7" s="99" t="s">
        <v>106</v>
      </c>
      <c r="AC7" s="100"/>
      <c r="AE7" s="625"/>
      <c r="AF7" s="625"/>
      <c r="AH7" s="65" t="s">
        <v>16</v>
      </c>
      <c r="AI7" s="67" t="s">
        <v>133</v>
      </c>
      <c r="AJ7" s="124">
        <f>IF(AM1="SI",3*AM7,0)</f>
        <v>0</v>
      </c>
      <c r="AK7" s="623"/>
      <c r="AL7" s="85" t="s">
        <v>13</v>
      </c>
      <c r="AM7" s="50"/>
      <c r="AN7" s="114"/>
      <c r="AO7" s="625"/>
      <c r="AP7" s="625"/>
    </row>
    <row r="8" spans="1:553" ht="24.75" customHeight="1" thickBot="1" x14ac:dyDescent="0.45">
      <c r="A8" s="33" t="s">
        <v>18</v>
      </c>
      <c r="B8" s="24" t="s">
        <v>19</v>
      </c>
      <c r="C8" s="44">
        <f>IF(G1="SI",1.5*G8,0)</f>
        <v>0</v>
      </c>
      <c r="D8" s="79"/>
      <c r="E8" s="614"/>
      <c r="F8" s="306" t="s">
        <v>13</v>
      </c>
      <c r="G8" s="369"/>
      <c r="L8" s="18"/>
      <c r="O8" s="68" t="s">
        <v>18</v>
      </c>
      <c r="P8" s="69" t="s">
        <v>20</v>
      </c>
      <c r="Q8" s="124">
        <f>IF(T1="si",1.5*T8,0)</f>
        <v>0</v>
      </c>
      <c r="R8" s="617"/>
      <c r="S8" s="85" t="s">
        <v>13</v>
      </c>
      <c r="T8" s="50"/>
      <c r="U8" s="114"/>
      <c r="W8" s="20"/>
      <c r="X8" s="95" t="s">
        <v>99</v>
      </c>
      <c r="Y8" s="96" t="s">
        <v>103</v>
      </c>
      <c r="Z8" s="124">
        <f>IF(AC1="SI",IF(AC8="si",IF(AC8="si",12,0),0),0)</f>
        <v>0</v>
      </c>
      <c r="AA8" s="620"/>
      <c r="AB8" s="99" t="s">
        <v>106</v>
      </c>
      <c r="AC8" s="100"/>
      <c r="AH8" s="68" t="s">
        <v>18</v>
      </c>
      <c r="AI8" s="69" t="s">
        <v>20</v>
      </c>
      <c r="AJ8" s="124">
        <f>IF(AM1="si",1.5*AM8,0)</f>
        <v>0</v>
      </c>
      <c r="AK8" s="623"/>
      <c r="AL8" s="85" t="s">
        <v>13</v>
      </c>
      <c r="AM8" s="50"/>
      <c r="AN8" s="114"/>
      <c r="AP8" s="20"/>
    </row>
    <row r="9" spans="1:553" ht="43.5" customHeight="1" thickBot="1" x14ac:dyDescent="0.45">
      <c r="A9" s="33" t="s">
        <v>21</v>
      </c>
      <c r="B9" s="24" t="s">
        <v>22</v>
      </c>
      <c r="C9" s="44">
        <f>IF(G1="SI",3*G9,0)</f>
        <v>0</v>
      </c>
      <c r="D9" s="79"/>
      <c r="E9" s="614"/>
      <c r="F9" s="306" t="s">
        <v>13</v>
      </c>
      <c r="G9" s="369"/>
      <c r="I9" s="110"/>
      <c r="J9" s="110"/>
      <c r="K9" s="110"/>
      <c r="L9" s="109"/>
      <c r="O9" s="68" t="s">
        <v>21</v>
      </c>
      <c r="P9" s="69" t="s">
        <v>23</v>
      </c>
      <c r="Q9" s="124">
        <f>IF(T1="SI",1.5*T9,0)</f>
        <v>0</v>
      </c>
      <c r="R9" s="617"/>
      <c r="S9" s="85" t="s">
        <v>13</v>
      </c>
      <c r="T9" s="50"/>
      <c r="X9" s="101" t="s">
        <v>100</v>
      </c>
      <c r="Y9" s="102" t="s">
        <v>104</v>
      </c>
      <c r="Z9" s="124">
        <f>IF(AC1="si",          IF(AND(AC9&gt;0,AE9="si"),30+(AC9*12),AC9*12),0)</f>
        <v>0</v>
      </c>
      <c r="AA9" s="620"/>
      <c r="AB9" s="99" t="s">
        <v>152</v>
      </c>
      <c r="AC9" s="100"/>
      <c r="AD9" s="165" t="s">
        <v>153</v>
      </c>
      <c r="AE9" s="190"/>
      <c r="AH9" s="68" t="s">
        <v>21</v>
      </c>
      <c r="AI9" s="69" t="s">
        <v>23</v>
      </c>
      <c r="AJ9" s="124">
        <f>IF(AM1="SI",1.5*AM9,0)</f>
        <v>0</v>
      </c>
      <c r="AK9" s="623"/>
      <c r="AL9" s="85" t="s">
        <v>13</v>
      </c>
      <c r="AM9" s="50"/>
    </row>
    <row r="10" spans="1:553" ht="26.2" customHeight="1" thickBot="1" x14ac:dyDescent="0.45">
      <c r="A10" s="33" t="s">
        <v>24</v>
      </c>
      <c r="B10" s="24" t="s">
        <v>25</v>
      </c>
      <c r="C10" s="44">
        <f>IF(G1="SI",9*G10,0)</f>
        <v>0</v>
      </c>
      <c r="D10" s="79"/>
      <c r="E10" s="614"/>
      <c r="F10" s="306" t="s">
        <v>13</v>
      </c>
      <c r="G10" s="369"/>
      <c r="I10" s="110"/>
      <c r="J10" s="110"/>
      <c r="K10" s="110"/>
      <c r="L10" s="110"/>
      <c r="O10" s="68" t="s">
        <v>24</v>
      </c>
      <c r="P10" s="69" t="s">
        <v>26</v>
      </c>
      <c r="Q10" s="124">
        <f>IF(T1="SI",3*T10,0)</f>
        <v>0</v>
      </c>
      <c r="R10" s="617"/>
      <c r="S10" s="85" t="s">
        <v>13</v>
      </c>
      <c r="T10" s="50"/>
      <c r="X10" s="626" t="s">
        <v>121</v>
      </c>
      <c r="Y10" s="627"/>
      <c r="Z10" s="335">
        <f>IF(SUM(Z4:Z9)=0,0,SUM(Z4:Z9))</f>
        <v>0</v>
      </c>
      <c r="AA10" s="620"/>
      <c r="AB10" s="93"/>
      <c r="AC10" s="94"/>
      <c r="AH10" s="68" t="s">
        <v>24</v>
      </c>
      <c r="AI10" s="69" t="s">
        <v>26</v>
      </c>
      <c r="AJ10" s="124">
        <f>IF(AM1="SI",3*AM10,0)</f>
        <v>0</v>
      </c>
      <c r="AK10" s="623"/>
      <c r="AL10" s="85" t="s">
        <v>13</v>
      </c>
      <c r="AM10" s="50"/>
    </row>
    <row r="11" spans="1:553" ht="39.75" customHeight="1" thickBot="1" x14ac:dyDescent="0.45">
      <c r="A11" s="33" t="s">
        <v>27</v>
      </c>
      <c r="B11" s="24" t="s">
        <v>28</v>
      </c>
      <c r="C11" s="44">
        <f>IF(G1="SI",3*G11,0)</f>
        <v>0</v>
      </c>
      <c r="D11" s="79"/>
      <c r="E11" s="614"/>
      <c r="F11" s="306" t="s">
        <v>13</v>
      </c>
      <c r="G11" s="369"/>
      <c r="I11" s="287"/>
      <c r="J11" s="287"/>
      <c r="K11" s="287"/>
      <c r="L11" s="110"/>
      <c r="O11" s="68" t="s">
        <v>27</v>
      </c>
      <c r="P11" s="69" t="s">
        <v>29</v>
      </c>
      <c r="Q11" s="124">
        <f>IF(T1="si",12*T11,0)</f>
        <v>0</v>
      </c>
      <c r="R11" s="617"/>
      <c r="S11" s="85" t="s">
        <v>13</v>
      </c>
      <c r="T11" s="50"/>
      <c r="X11" s="92" t="s">
        <v>11</v>
      </c>
      <c r="Y11" s="66" t="s">
        <v>107</v>
      </c>
      <c r="Z11" s="124">
        <f>IF(AC1="si",IF(AC11&gt;0,3*AC11,0),0)</f>
        <v>0</v>
      </c>
      <c r="AA11" s="620"/>
      <c r="AB11" s="85" t="s">
        <v>13</v>
      </c>
      <c r="AC11" s="50"/>
      <c r="AH11" s="68" t="s">
        <v>27</v>
      </c>
      <c r="AI11" s="69" t="s">
        <v>29</v>
      </c>
      <c r="AJ11" s="124">
        <f>IF(AM1="si",12*AM11,0)</f>
        <v>0</v>
      </c>
      <c r="AK11" s="623"/>
      <c r="AL11" s="85" t="s">
        <v>13</v>
      </c>
      <c r="AM11" s="50"/>
      <c r="UG11" s="1"/>
    </row>
    <row r="12" spans="1:553" ht="27" customHeight="1" thickBot="1" x14ac:dyDescent="0.45">
      <c r="A12" s="33" t="s">
        <v>30</v>
      </c>
      <c r="B12" s="24" t="s">
        <v>29</v>
      </c>
      <c r="C12" s="44">
        <f>IF(G1="SI",12*G12,0)</f>
        <v>0</v>
      </c>
      <c r="D12" s="79"/>
      <c r="E12" s="614"/>
      <c r="F12" s="306" t="s">
        <v>13</v>
      </c>
      <c r="G12" s="369"/>
      <c r="I12" s="287"/>
      <c r="J12" s="287"/>
      <c r="K12" s="287"/>
      <c r="L12" s="111"/>
      <c r="O12" s="68" t="s">
        <v>30</v>
      </c>
      <c r="P12" s="69" t="s">
        <v>31</v>
      </c>
      <c r="Q12" s="124">
        <f>IF(T1="si",12*T12,0)</f>
        <v>0</v>
      </c>
      <c r="R12" s="617"/>
      <c r="S12" s="85" t="s">
        <v>13</v>
      </c>
      <c r="T12" s="50"/>
      <c r="X12" s="65" t="s">
        <v>16</v>
      </c>
      <c r="Y12" s="67" t="s">
        <v>108</v>
      </c>
      <c r="Z12" s="124">
        <f>IF(AC1="SI",IF(AC12&gt;0,1.5*AC12,0),0)</f>
        <v>0</v>
      </c>
      <c r="AA12" s="620"/>
      <c r="AB12" s="85" t="s">
        <v>13</v>
      </c>
      <c r="AC12" s="50"/>
      <c r="AH12" s="68" t="s">
        <v>30</v>
      </c>
      <c r="AI12" s="69" t="s">
        <v>31</v>
      </c>
      <c r="AJ12" s="124">
        <f>IF(AM1="si",12*AM12,0)</f>
        <v>0</v>
      </c>
      <c r="AK12" s="623"/>
      <c r="AL12" s="85" t="s">
        <v>13</v>
      </c>
      <c r="AM12" s="50"/>
    </row>
    <row r="13" spans="1:553" ht="23" customHeight="1" thickBot="1" x14ac:dyDescent="0.45">
      <c r="A13" s="33" t="s">
        <v>32</v>
      </c>
      <c r="B13" s="24" t="s">
        <v>31</v>
      </c>
      <c r="C13" s="44">
        <f>IF(G1="SI",12*G13,0)</f>
        <v>0</v>
      </c>
      <c r="D13" s="79"/>
      <c r="E13" s="614"/>
      <c r="F13" s="306" t="s">
        <v>13</v>
      </c>
      <c r="G13" s="369"/>
      <c r="I13" s="287"/>
      <c r="J13" s="287"/>
      <c r="K13" s="287"/>
      <c r="L13" s="111"/>
      <c r="O13" s="68" t="s">
        <v>32</v>
      </c>
      <c r="P13" s="69" t="s">
        <v>33</v>
      </c>
      <c r="Q13" s="124">
        <f>IF(T1="SI",12*T13,0)</f>
        <v>0</v>
      </c>
      <c r="R13" s="617"/>
      <c r="S13" s="85" t="s">
        <v>13</v>
      </c>
      <c r="T13" s="50"/>
      <c r="X13" s="68" t="s">
        <v>18</v>
      </c>
      <c r="Y13" s="69" t="s">
        <v>23</v>
      </c>
      <c r="Z13" s="124">
        <f>IF(AC1="SI",IF(AC13&gt;0,1.5*AC13,0),0)</f>
        <v>0</v>
      </c>
      <c r="AA13" s="620"/>
      <c r="AB13" s="85" t="s">
        <v>13</v>
      </c>
      <c r="AC13" s="50"/>
      <c r="AH13" s="68" t="s">
        <v>32</v>
      </c>
      <c r="AI13" s="69" t="s">
        <v>33</v>
      </c>
      <c r="AJ13" s="124">
        <f>IF(AM1="SI",12*AM13,0)</f>
        <v>0</v>
      </c>
      <c r="AK13" s="623"/>
      <c r="AL13" s="85" t="s">
        <v>13</v>
      </c>
      <c r="AM13" s="50"/>
    </row>
    <row r="14" spans="1:553" ht="22.45" customHeight="1" thickBot="1" x14ac:dyDescent="0.45">
      <c r="A14" s="33" t="s">
        <v>34</v>
      </c>
      <c r="B14" s="24" t="s">
        <v>35</v>
      </c>
      <c r="C14" s="44">
        <f>IF(G1="si",12*G14,0)</f>
        <v>0</v>
      </c>
      <c r="D14" s="79"/>
      <c r="E14" s="614"/>
      <c r="F14" s="306" t="s">
        <v>13</v>
      </c>
      <c r="G14" s="369"/>
      <c r="I14" s="287"/>
      <c r="J14" s="287"/>
      <c r="K14" s="287"/>
      <c r="L14" s="111"/>
      <c r="O14" s="68" t="s">
        <v>34</v>
      </c>
      <c r="P14" s="69" t="s">
        <v>36</v>
      </c>
      <c r="Q14" s="124">
        <f>IF(T1="SI",12*T14,0)</f>
        <v>0</v>
      </c>
      <c r="R14" s="617"/>
      <c r="S14" s="85" t="s">
        <v>13</v>
      </c>
      <c r="T14" s="50"/>
      <c r="X14" s="68" t="s">
        <v>21</v>
      </c>
      <c r="Y14" s="69" t="s">
        <v>109</v>
      </c>
      <c r="Z14" s="124">
        <f>IF(AC1="SI",IF(AC14&gt;0,3*AC14,0),0)</f>
        <v>0</v>
      </c>
      <c r="AA14" s="620"/>
      <c r="AB14" s="85" t="s">
        <v>13</v>
      </c>
      <c r="AC14" s="50"/>
      <c r="AH14" s="68" t="s">
        <v>34</v>
      </c>
      <c r="AI14" s="69" t="s">
        <v>36</v>
      </c>
      <c r="AJ14" s="124">
        <f>IF(AM1="SI",12*AM14,0)</f>
        <v>0</v>
      </c>
      <c r="AK14" s="623"/>
      <c r="AL14" s="85" t="s">
        <v>13</v>
      </c>
      <c r="AM14" s="50"/>
    </row>
    <row r="15" spans="1:553" ht="29.95" customHeight="1" thickBot="1" x14ac:dyDescent="0.45">
      <c r="A15" s="33" t="s">
        <v>37</v>
      </c>
      <c r="B15" s="24" t="s">
        <v>38</v>
      </c>
      <c r="C15" s="44">
        <f>IF(G1="si",12*G15,0)</f>
        <v>0</v>
      </c>
      <c r="D15" s="79"/>
      <c r="E15" s="614"/>
      <c r="F15" s="306" t="s">
        <v>13</v>
      </c>
      <c r="G15" s="369"/>
      <c r="I15" s="288"/>
      <c r="J15" s="288"/>
      <c r="K15" s="288"/>
      <c r="L15" s="111"/>
      <c r="O15" s="68" t="s">
        <v>37</v>
      </c>
      <c r="P15" s="69" t="s">
        <v>39</v>
      </c>
      <c r="Q15" s="124">
        <f>IF(T1="SI",IF(T15&gt;0,2,0),0)</f>
        <v>0</v>
      </c>
      <c r="R15" s="617"/>
      <c r="S15" s="85" t="s">
        <v>13</v>
      </c>
      <c r="T15" s="50"/>
      <c r="X15" s="68" t="s">
        <v>24</v>
      </c>
      <c r="Y15" s="69" t="s">
        <v>118</v>
      </c>
      <c r="Z15" s="124">
        <f>IF(AC1="SI",IF(AC15&gt;0,9*AC15,0),0)</f>
        <v>0</v>
      </c>
      <c r="AA15" s="620"/>
      <c r="AB15" s="85" t="s">
        <v>13</v>
      </c>
      <c r="AC15" s="50"/>
      <c r="AH15" s="68" t="s">
        <v>37</v>
      </c>
      <c r="AI15" s="69" t="s">
        <v>39</v>
      </c>
      <c r="AJ15" s="124">
        <f>IF(AM1="SI",IF(AM15&gt;0,2,0),0)</f>
        <v>0</v>
      </c>
      <c r="AK15" s="623"/>
      <c r="AL15" s="85" t="s">
        <v>13</v>
      </c>
      <c r="AM15" s="50"/>
    </row>
    <row r="16" spans="1:553" ht="35.25" customHeight="1" thickBot="1" x14ac:dyDescent="0.45">
      <c r="A16" s="33" t="s">
        <v>40</v>
      </c>
      <c r="B16" s="24" t="s">
        <v>39</v>
      </c>
      <c r="C16" s="44">
        <f>IF(G1="si",IF(G16="si",2,0),0)</f>
        <v>0</v>
      </c>
      <c r="D16" s="80"/>
      <c r="E16" s="614"/>
      <c r="F16" s="86" t="s">
        <v>41</v>
      </c>
      <c r="G16" s="369"/>
      <c r="I16" s="288"/>
      <c r="J16" s="288"/>
      <c r="K16" s="288"/>
      <c r="L16" s="111"/>
      <c r="O16" s="68" t="s">
        <v>40</v>
      </c>
      <c r="P16" s="1" t="s">
        <v>42</v>
      </c>
      <c r="Q16" s="124">
        <f>IF(T1="SI",9*T16,0)</f>
        <v>0</v>
      </c>
      <c r="R16" s="617"/>
      <c r="S16" s="85" t="s">
        <v>13</v>
      </c>
      <c r="T16" s="50"/>
      <c r="X16" s="68" t="s">
        <v>27</v>
      </c>
      <c r="Y16" s="69" t="s">
        <v>117</v>
      </c>
      <c r="Z16" s="124">
        <f>IF(AC1="SI",IF(AC16&gt;0,3*AC16,0),0)</f>
        <v>0</v>
      </c>
      <c r="AA16" s="620"/>
      <c r="AB16" s="85" t="s">
        <v>13</v>
      </c>
      <c r="AC16" s="50"/>
      <c r="AH16" s="68" t="s">
        <v>40</v>
      </c>
      <c r="AI16" s="1" t="s">
        <v>42</v>
      </c>
      <c r="AJ16" s="124">
        <f>IF(AM1="SI",9*AM16,0)</f>
        <v>0</v>
      </c>
      <c r="AK16" s="623"/>
      <c r="AL16" s="85" t="s">
        <v>13</v>
      </c>
      <c r="AM16" s="50"/>
    </row>
    <row r="17" spans="1:41" ht="26.95" customHeight="1" thickBot="1" x14ac:dyDescent="0.45">
      <c r="A17" s="33" t="s">
        <v>43</v>
      </c>
      <c r="B17" s="24" t="s">
        <v>44</v>
      </c>
      <c r="C17" s="44">
        <f>IF(G1="si",IF(G17="si",6,0),0)</f>
        <v>0</v>
      </c>
      <c r="D17" s="80"/>
      <c r="E17" s="614"/>
      <c r="F17" s="86" t="s">
        <v>41</v>
      </c>
      <c r="G17" s="369"/>
      <c r="I17" s="288"/>
      <c r="J17" s="288"/>
      <c r="K17" s="288"/>
      <c r="L17" s="112"/>
      <c r="O17" s="68" t="s">
        <v>43</v>
      </c>
      <c r="P17" s="69" t="s">
        <v>45</v>
      </c>
      <c r="Q17" s="124">
        <f>IF(T1="SI",6*T17,0)</f>
        <v>0</v>
      </c>
      <c r="R17" s="617"/>
      <c r="S17" s="85" t="s">
        <v>13</v>
      </c>
      <c r="T17" s="50"/>
      <c r="X17" s="68" t="s">
        <v>30</v>
      </c>
      <c r="Y17" s="69" t="s">
        <v>110</v>
      </c>
      <c r="Z17" s="124">
        <f>IF(AC1="SI",IF(AC17&gt;0,12*AC17,0),0)</f>
        <v>0</v>
      </c>
      <c r="AA17" s="620"/>
      <c r="AB17" s="85" t="s">
        <v>13</v>
      </c>
      <c r="AC17" s="50"/>
      <c r="AH17" s="68" t="s">
        <v>43</v>
      </c>
      <c r="AI17" s="69" t="s">
        <v>45</v>
      </c>
      <c r="AJ17" s="124">
        <f>IF(AM1="SI",6*AM17,0)</f>
        <v>0</v>
      </c>
      <c r="AK17" s="623"/>
      <c r="AL17" s="85" t="s">
        <v>13</v>
      </c>
      <c r="AM17" s="50"/>
    </row>
    <row r="18" spans="1:41" ht="20.95" customHeight="1" thickBot="1" x14ac:dyDescent="0.45">
      <c r="A18" s="33" t="s">
        <v>46</v>
      </c>
      <c r="B18" s="24" t="s">
        <v>47</v>
      </c>
      <c r="C18" s="44">
        <f>IF(G1="si",IF(G18="si",3,0),0)</f>
        <v>0</v>
      </c>
      <c r="D18" s="80"/>
      <c r="E18" s="614"/>
      <c r="F18" s="86" t="s">
        <v>41</v>
      </c>
      <c r="G18" s="369"/>
      <c r="I18" s="288"/>
      <c r="J18" s="288"/>
      <c r="K18" s="288"/>
      <c r="L18" s="112"/>
      <c r="O18" s="68" t="s">
        <v>46</v>
      </c>
      <c r="P18" s="69" t="s">
        <v>48</v>
      </c>
      <c r="Q18" s="124">
        <f>IF(T1="SI",3*T18,0)</f>
        <v>0</v>
      </c>
      <c r="R18" s="617"/>
      <c r="S18" s="85" t="s">
        <v>13</v>
      </c>
      <c r="T18" s="50"/>
      <c r="X18" s="68" t="s">
        <v>32</v>
      </c>
      <c r="Y18" s="69" t="s">
        <v>111</v>
      </c>
      <c r="Z18" s="124">
        <f>IF(AC1="SI",IF(AC18&gt;0,3*AC18,),0)</f>
        <v>0</v>
      </c>
      <c r="AA18" s="620"/>
      <c r="AB18" s="85" t="s">
        <v>13</v>
      </c>
      <c r="AC18" s="50"/>
      <c r="AH18" s="68" t="s">
        <v>46</v>
      </c>
      <c r="AI18" s="69" t="s">
        <v>48</v>
      </c>
      <c r="AJ18" s="124">
        <f>IF(AM1="SI",3*AM18,0)</f>
        <v>0</v>
      </c>
      <c r="AK18" s="623"/>
      <c r="AL18" s="85" t="s">
        <v>13</v>
      </c>
      <c r="AM18" s="50"/>
    </row>
    <row r="19" spans="1:41" ht="24" customHeight="1" thickBot="1" x14ac:dyDescent="0.45">
      <c r="A19" s="33" t="s">
        <v>49</v>
      </c>
      <c r="B19" s="25" t="s">
        <v>50</v>
      </c>
      <c r="C19" s="44">
        <f>IF(G1="si",IF(G19=0,0,IF(OR(G19="C1",G19="C2",G19="B2"),IF(G19="b2",3,IF(G19="c1",4,6)))),0)</f>
        <v>0</v>
      </c>
      <c r="D19" s="81"/>
      <c r="E19" s="614"/>
      <c r="F19" s="86" t="s">
        <v>51</v>
      </c>
      <c r="G19" s="370"/>
      <c r="H19" s="662" t="str">
        <f>IF(AND(G19&lt;&gt;"B2",G19&lt;&gt;"C1",G19&lt;&gt;"C2",G19&lt;&gt;""),"Inserire Cert.ne !"," ")</f>
        <v xml:space="preserve"> </v>
      </c>
      <c r="I19" s="663"/>
      <c r="J19" s="58"/>
      <c r="K19" s="58"/>
      <c r="L19" s="112"/>
      <c r="O19" s="68" t="s">
        <v>49</v>
      </c>
      <c r="P19" s="70" t="s">
        <v>52</v>
      </c>
      <c r="Q19" s="124">
        <f>IF(T1="SI",IF(T19=0,0,IF(OR(T19="C1",T19="C2",T19="B2"),IF(T19="b2",3,IF(T19="c1",4,6)))),0)</f>
        <v>0</v>
      </c>
      <c r="R19" s="617"/>
      <c r="S19" s="145" t="s">
        <v>51</v>
      </c>
      <c r="T19" s="51"/>
      <c r="U19" s="664" t="str">
        <f>IF(AND(T19&lt;&gt;"B2",T19&lt;&gt;"C1",T19&lt;&gt;"C2",T19&lt;&gt;""),"Inserire Cert.ne !"," ")</f>
        <v xml:space="preserve"> </v>
      </c>
      <c r="V19" s="665"/>
      <c r="X19" s="68" t="s">
        <v>34</v>
      </c>
      <c r="Y19" s="69" t="s">
        <v>112</v>
      </c>
      <c r="Z19" s="124">
        <f>IF(AC1="SI",IF(AC19&gt;0,12*AC19,),0)</f>
        <v>0</v>
      </c>
      <c r="AA19" s="620"/>
      <c r="AB19" s="85" t="s">
        <v>13</v>
      </c>
      <c r="AC19" s="50"/>
      <c r="AH19" s="68" t="s">
        <v>49</v>
      </c>
      <c r="AI19" s="70" t="s">
        <v>52</v>
      </c>
      <c r="AJ19" s="124">
        <f>IF(AM1="SI",IF(AM19=0,0,IF(OR(AM19="C1",AM19="C2",AM19="B2"),IF(AM19="b2",3,IF(AM19="c1",4,6)))),0)</f>
        <v>0</v>
      </c>
      <c r="AK19" s="623"/>
      <c r="AL19" s="145" t="s">
        <v>51</v>
      </c>
      <c r="AM19" s="51"/>
      <c r="AN19" s="664" t="str">
        <f>IF(AND(AM19&lt;&gt;"B2",AM19&lt;&gt;"C1",AM19&lt;&gt;"C2",AM19&lt;&gt;""),"Inserire Cert.ne !"," ")</f>
        <v xml:space="preserve"> </v>
      </c>
      <c r="AO19" s="665"/>
    </row>
    <row r="20" spans="1:41" ht="18.75" customHeight="1" thickBot="1" x14ac:dyDescent="0.45">
      <c r="A20" s="34" t="s">
        <v>53</v>
      </c>
      <c r="B20" s="26" t="s">
        <v>54</v>
      </c>
      <c r="C20" s="44">
        <f>IF(G1="SI",1*G20,0)</f>
        <v>0</v>
      </c>
      <c r="D20" s="82"/>
      <c r="E20" s="614"/>
      <c r="F20" s="307" t="s">
        <v>13</v>
      </c>
      <c r="G20" s="371"/>
      <c r="I20" s="111"/>
      <c r="J20" s="111"/>
      <c r="K20" s="111"/>
      <c r="L20" s="112"/>
      <c r="O20" s="71" t="s">
        <v>53</v>
      </c>
      <c r="P20" s="72" t="s">
        <v>55</v>
      </c>
      <c r="Q20" s="124">
        <f>IF(T1="SI",IF(T20&gt;3,3,1*T20),0)</f>
        <v>0</v>
      </c>
      <c r="R20" s="617"/>
      <c r="S20" s="87" t="s">
        <v>13</v>
      </c>
      <c r="T20" s="52"/>
      <c r="U20" s="114"/>
      <c r="X20" s="68" t="s">
        <v>37</v>
      </c>
      <c r="Y20" s="69" t="s">
        <v>113</v>
      </c>
      <c r="Z20" s="124">
        <f>IF(AC1="SI",IF(AC20&gt;0,12*AC20,0),0)</f>
        <v>0</v>
      </c>
      <c r="AA20" s="620"/>
      <c r="AB20" s="85" t="s">
        <v>13</v>
      </c>
      <c r="AC20" s="50"/>
      <c r="AH20" s="71" t="s">
        <v>53</v>
      </c>
      <c r="AI20" s="72" t="s">
        <v>55</v>
      </c>
      <c r="AJ20" s="124">
        <f>IF(AM1="SI",IF(AM20&gt;3,3,1*AM20),0)</f>
        <v>0</v>
      </c>
      <c r="AK20" s="623"/>
      <c r="AL20" s="87" t="s">
        <v>13</v>
      </c>
      <c r="AM20" s="52"/>
      <c r="AN20" s="114"/>
    </row>
    <row r="21" spans="1:41" ht="24.75" customHeight="1" thickBot="1" x14ac:dyDescent="0.45">
      <c r="A21" s="34" t="s">
        <v>56</v>
      </c>
      <c r="B21" s="26" t="s">
        <v>57</v>
      </c>
      <c r="C21" s="44">
        <f>IF(G1="si",3*G21,0)</f>
        <v>0</v>
      </c>
      <c r="D21" s="82"/>
      <c r="E21" s="614"/>
      <c r="F21" s="307" t="s">
        <v>13</v>
      </c>
      <c r="G21" s="372"/>
      <c r="O21" s="71" t="s">
        <v>56</v>
      </c>
      <c r="P21" s="72" t="s">
        <v>58</v>
      </c>
      <c r="Q21" s="124">
        <f>IF(T1="SI",3*T21,0)</f>
        <v>0</v>
      </c>
      <c r="R21" s="617"/>
      <c r="S21" s="87" t="s">
        <v>13</v>
      </c>
      <c r="T21" s="53"/>
      <c r="U21" s="114"/>
      <c r="X21" s="68" t="s">
        <v>40</v>
      </c>
      <c r="Y21" s="69" t="s">
        <v>119</v>
      </c>
      <c r="Z21" s="124">
        <f>IF(AC1="SI",IF(AC21&gt;0,IF(AC21&gt;1,2,0),0),0)</f>
        <v>0</v>
      </c>
      <c r="AA21" s="620"/>
      <c r="AB21" s="85" t="s">
        <v>13</v>
      </c>
      <c r="AC21" s="50"/>
      <c r="AH21" s="71" t="s">
        <v>56</v>
      </c>
      <c r="AI21" s="72" t="s">
        <v>58</v>
      </c>
      <c r="AJ21" s="124">
        <f>IF(AM1="SI",3*AM21,0)</f>
        <v>0</v>
      </c>
      <c r="AK21" s="623"/>
      <c r="AL21" s="87" t="s">
        <v>13</v>
      </c>
      <c r="AM21" s="53"/>
      <c r="AN21" s="114"/>
    </row>
    <row r="22" spans="1:41" ht="26.2" customHeight="1" thickBot="1" x14ac:dyDescent="0.45">
      <c r="A22" s="36" t="s">
        <v>59</v>
      </c>
      <c r="B22" s="27" t="s">
        <v>60</v>
      </c>
      <c r="C22" s="44">
        <f>IF(G1="si",IF(G22&gt;4,2,0.5*G22),0)</f>
        <v>0</v>
      </c>
      <c r="D22" s="83"/>
      <c r="E22" s="614"/>
      <c r="F22" s="307" t="s">
        <v>13</v>
      </c>
      <c r="G22" s="373"/>
      <c r="I22" s="111"/>
      <c r="J22" s="111"/>
      <c r="K22" s="111"/>
      <c r="O22" s="73" t="s">
        <v>59</v>
      </c>
      <c r="P22" s="74" t="s">
        <v>60</v>
      </c>
      <c r="Q22" s="124">
        <f>IF(T22&gt;4,2,0.5*T22)</f>
        <v>0</v>
      </c>
      <c r="R22" s="617"/>
      <c r="S22" s="87" t="s">
        <v>13</v>
      </c>
      <c r="T22" s="54"/>
      <c r="U22" s="114"/>
      <c r="X22" s="68" t="s">
        <v>43</v>
      </c>
      <c r="Y22" s="69" t="s">
        <v>114</v>
      </c>
      <c r="Z22" s="124">
        <f>IF(AC1="SI",IF(AC22&gt;0,6*AC22,0),0)</f>
        <v>0</v>
      </c>
      <c r="AA22" s="620"/>
      <c r="AB22" s="85" t="s">
        <v>13</v>
      </c>
      <c r="AC22" s="50"/>
      <c r="AH22" s="73" t="s">
        <v>59</v>
      </c>
      <c r="AI22" s="74" t="s">
        <v>60</v>
      </c>
      <c r="AJ22" s="124">
        <f>IF(AM22&gt;4,2,0.5*AM22)</f>
        <v>0</v>
      </c>
      <c r="AK22" s="623"/>
      <c r="AL22" s="87" t="s">
        <v>13</v>
      </c>
      <c r="AM22" s="54"/>
      <c r="AN22" s="114"/>
    </row>
    <row r="23" spans="1:41" ht="21" thickBot="1" x14ac:dyDescent="0.5">
      <c r="A23" s="38"/>
      <c r="B23" s="28" t="s">
        <v>61</v>
      </c>
      <c r="C23" s="121">
        <f>SUM(C6:C22)</f>
        <v>0</v>
      </c>
      <c r="D23" s="84"/>
      <c r="E23" s="614"/>
      <c r="F23" s="630"/>
      <c r="G23" s="631"/>
      <c r="I23" s="111"/>
      <c r="J23" s="111"/>
      <c r="K23" s="111"/>
      <c r="O23" s="75"/>
      <c r="P23" s="76" t="s">
        <v>61</v>
      </c>
      <c r="Q23" s="103">
        <f>SUM(Q6:Q22)</f>
        <v>0</v>
      </c>
      <c r="R23" s="617"/>
      <c r="S23" s="77"/>
      <c r="T23" s="61"/>
      <c r="U23" s="114"/>
      <c r="X23" s="68" t="s">
        <v>46</v>
      </c>
      <c r="Y23" s="69" t="s">
        <v>115</v>
      </c>
      <c r="Z23" s="124">
        <f>IF(AC1="si",IF(AC23&gt;0,3*AC23,0),0)</f>
        <v>0</v>
      </c>
      <c r="AA23" s="620"/>
      <c r="AB23" s="85" t="s">
        <v>13</v>
      </c>
      <c r="AC23" s="50"/>
      <c r="AH23" s="75"/>
      <c r="AI23" s="76" t="s">
        <v>61</v>
      </c>
      <c r="AJ23" s="103">
        <f>SUM(AJ6:AJ22)</f>
        <v>0</v>
      </c>
      <c r="AK23" s="623"/>
      <c r="AL23" s="77"/>
      <c r="AM23" s="61"/>
      <c r="AN23" s="114"/>
    </row>
    <row r="24" spans="1:41" ht="27" customHeight="1" thickBot="1" x14ac:dyDescent="0.45">
      <c r="A24" s="195" t="s">
        <v>160</v>
      </c>
      <c r="B24" s="196" t="s">
        <v>222</v>
      </c>
      <c r="C24" s="194">
        <f>+'TITOLI SERVIZIO'!EM42</f>
        <v>0</v>
      </c>
      <c r="D24" s="45"/>
      <c r="E24" s="614"/>
      <c r="F24" s="330" t="s">
        <v>244</v>
      </c>
      <c r="G24" s="7"/>
      <c r="I24" s="112"/>
      <c r="J24" s="112"/>
      <c r="K24" s="112"/>
      <c r="O24" s="195" t="s">
        <v>160</v>
      </c>
      <c r="P24" s="196" t="s">
        <v>222</v>
      </c>
      <c r="Q24" s="303">
        <f>+'TITOLI SERVIZIO'!EM42</f>
        <v>0</v>
      </c>
      <c r="R24" s="617"/>
      <c r="S24" s="330" t="s">
        <v>244</v>
      </c>
      <c r="T24" s="7"/>
      <c r="U24" s="114"/>
      <c r="X24" s="68" t="s">
        <v>49</v>
      </c>
      <c r="Y24" s="70" t="s">
        <v>52</v>
      </c>
      <c r="Z24" s="124">
        <f>IF(AC1="SI",IF(AC24=0,0,IF(OR(AC24="C1",AC24="C2",AC24="B2"),IF(AC24="b2",3,IF(AC24="c1",4,6)))),0)</f>
        <v>0</v>
      </c>
      <c r="AA24" s="620"/>
      <c r="AB24" s="145" t="s">
        <v>51</v>
      </c>
      <c r="AC24" s="50"/>
      <c r="AD24" s="664" t="str">
        <f>IF(AND(AC24&lt;&gt;"B2",AC24&lt;&gt;"C1",AC24&lt;&gt;"C2",AC24&lt;&gt;""),"Inserire Cert.ne !"," ")</f>
        <v xml:space="preserve"> </v>
      </c>
      <c r="AE24" s="665"/>
      <c r="AH24" s="195" t="s">
        <v>160</v>
      </c>
      <c r="AI24" s="196" t="s">
        <v>222</v>
      </c>
      <c r="AJ24" s="303">
        <f>+'TITOLI SERVIZIO'!EM42</f>
        <v>0</v>
      </c>
      <c r="AK24" s="623"/>
      <c r="AL24" s="296" t="s">
        <v>244</v>
      </c>
      <c r="AM24" s="7"/>
      <c r="AN24" s="114"/>
    </row>
    <row r="25" spans="1:41" ht="22.5" customHeight="1" thickBot="1" x14ac:dyDescent="0.45">
      <c r="A25" s="119"/>
      <c r="B25" s="196" t="s">
        <v>223</v>
      </c>
      <c r="C25" s="194">
        <f>+'TITOLI SERVIZIO'!FE42</f>
        <v>0</v>
      </c>
      <c r="D25" s="82"/>
      <c r="E25" s="614"/>
      <c r="F25" s="331">
        <f>IF((C24+C25)&lt;&gt;'TITOLI SERVIZIO'!EV42,"ERRORE",+'TITOLI SERVIZIO'!EV42)</f>
        <v>0</v>
      </c>
      <c r="G25" s="7"/>
      <c r="I25" s="112"/>
      <c r="J25" s="112"/>
      <c r="K25" s="112"/>
      <c r="O25" s="119"/>
      <c r="P25" s="196" t="s">
        <v>223</v>
      </c>
      <c r="Q25" s="303">
        <f>+'TITOLI SERVIZIO'!FE42</f>
        <v>0</v>
      </c>
      <c r="R25" s="617"/>
      <c r="S25" s="297">
        <f>IF((Q24+Q25)&lt;&gt;'TITOLI SERVIZIO'!EV42,"ERRORE",+'TITOLI SERVIZIO'!EV42)</f>
        <v>0</v>
      </c>
      <c r="T25" s="7"/>
      <c r="U25" s="114"/>
      <c r="X25" s="71" t="s">
        <v>53</v>
      </c>
      <c r="Y25" s="72" t="s">
        <v>55</v>
      </c>
      <c r="Z25" s="124">
        <f>IF(AC1="SI",IF(AC25&gt;0,1*AC25,0),0)</f>
        <v>0</v>
      </c>
      <c r="AA25" s="620"/>
      <c r="AB25" s="87" t="s">
        <v>13</v>
      </c>
      <c r="AC25" s="132"/>
      <c r="AD25" s="134" t="str">
        <f>IF(AND(AC25&lt;&gt;"B2",AC25&lt;&gt;"C1",AC25&lt;&gt;"C2",AC25&lt;&gt;""),"Inserire Cert.ne !"," ")</f>
        <v xml:space="preserve"> </v>
      </c>
      <c r="AE25" s="115"/>
      <c r="AH25" s="119"/>
      <c r="AI25" s="196" t="s">
        <v>223</v>
      </c>
      <c r="AJ25" s="303">
        <f>+'TITOLI SERVIZIO'!FE42</f>
        <v>0</v>
      </c>
      <c r="AK25" s="623"/>
      <c r="AL25" s="297">
        <f>IF((AJ24+AJ25)&lt;&gt;'TITOLI SERVIZIO'!EV42,"ERRORE",+'TITOLI SERVIZIO'!EV42)</f>
        <v>0</v>
      </c>
      <c r="AM25" s="7"/>
      <c r="AN25" s="114"/>
    </row>
    <row r="26" spans="1:41" ht="24.7" customHeight="1" thickBot="1" x14ac:dyDescent="0.45">
      <c r="A26" s="36"/>
      <c r="B26" s="116" t="s">
        <v>124</v>
      </c>
      <c r="C26" s="118"/>
      <c r="D26" s="83"/>
      <c r="E26" s="614"/>
      <c r="F26" s="19"/>
      <c r="G26" s="7"/>
      <c r="I26" s="112"/>
      <c r="J26" s="112"/>
      <c r="K26" s="112"/>
      <c r="O26" s="36"/>
      <c r="P26" s="116" t="s">
        <v>124</v>
      </c>
      <c r="Q26" s="304"/>
      <c r="R26" s="617"/>
      <c r="S26" s="19"/>
      <c r="T26" s="7"/>
      <c r="X26" s="71" t="s">
        <v>56</v>
      </c>
      <c r="Y26" s="72" t="s">
        <v>120</v>
      </c>
      <c r="Z26" s="124">
        <f>IF(AC1="SI",IF(AC26&gt;0,3*AC26,0),0)</f>
        <v>0</v>
      </c>
      <c r="AA26" s="620"/>
      <c r="AB26" s="87" t="s">
        <v>13</v>
      </c>
      <c r="AC26" s="52"/>
      <c r="AH26" s="36"/>
      <c r="AI26" s="116" t="s">
        <v>124</v>
      </c>
      <c r="AJ26" s="304"/>
      <c r="AK26" s="623"/>
      <c r="AL26" s="19"/>
      <c r="AM26" s="7"/>
    </row>
    <row r="27" spans="1:41" ht="32.25" customHeight="1" thickBot="1" x14ac:dyDescent="0.45">
      <c r="A27" s="40"/>
      <c r="B27" s="117" t="s">
        <v>123</v>
      </c>
      <c r="C27" s="118"/>
      <c r="D27" s="327"/>
      <c r="E27" s="614"/>
      <c r="F27" s="19"/>
      <c r="G27" s="7"/>
      <c r="I27" s="113"/>
      <c r="J27" s="113"/>
      <c r="K27" s="113"/>
      <c r="O27" s="40"/>
      <c r="P27" s="117" t="s">
        <v>123</v>
      </c>
      <c r="Q27" s="304"/>
      <c r="R27" s="617"/>
      <c r="S27" s="19"/>
      <c r="T27" s="7"/>
      <c r="X27" s="73" t="s">
        <v>59</v>
      </c>
      <c r="Y27" s="72" t="s">
        <v>116</v>
      </c>
      <c r="Z27" s="124">
        <f>IF(AC1="SI",IF(AC27&gt;0,IF(AC27&gt;4,2,0.5*AC27),0),0)</f>
        <v>0</v>
      </c>
      <c r="AA27" s="620"/>
      <c r="AB27" s="87" t="s">
        <v>13</v>
      </c>
      <c r="AC27" s="53"/>
      <c r="AH27" s="40"/>
      <c r="AI27" s="117" t="s">
        <v>123</v>
      </c>
      <c r="AJ27" s="304"/>
      <c r="AK27" s="623"/>
      <c r="AL27" s="19"/>
      <c r="AM27" s="7"/>
    </row>
    <row r="28" spans="1:41" ht="21" thickBot="1" x14ac:dyDescent="0.5">
      <c r="A28" s="38"/>
      <c r="B28" s="216" t="s">
        <v>62</v>
      </c>
      <c r="C28" s="120">
        <f>+C24+C25-C26+C27</f>
        <v>0</v>
      </c>
      <c r="D28" s="84"/>
      <c r="E28" s="614"/>
      <c r="G28" s="7"/>
      <c r="O28" s="38"/>
      <c r="P28" s="216" t="s">
        <v>62</v>
      </c>
      <c r="Q28" s="89">
        <f>+Q24+Q25-Q26+Q27</f>
        <v>0</v>
      </c>
      <c r="R28" s="617"/>
      <c r="S28" s="19"/>
      <c r="T28" s="7"/>
      <c r="X28" s="129"/>
      <c r="Y28" s="130"/>
      <c r="Z28" s="131"/>
      <c r="AA28" s="620"/>
      <c r="AB28" s="77"/>
      <c r="AC28" s="133"/>
      <c r="AH28" s="38"/>
      <c r="AI28" s="216" t="s">
        <v>62</v>
      </c>
      <c r="AJ28" s="89">
        <f>+AJ24+AJ25-AJ26+AJ27</f>
        <v>0</v>
      </c>
      <c r="AK28" s="623"/>
      <c r="AL28" s="19"/>
      <c r="AM28" s="7"/>
    </row>
    <row r="29" spans="1:41" ht="18.399999999999999" thickBot="1" x14ac:dyDescent="0.45">
      <c r="A29" s="36"/>
      <c r="B29" s="1"/>
      <c r="C29" s="5"/>
      <c r="D29" s="5"/>
      <c r="E29" s="614"/>
      <c r="F29" s="19"/>
      <c r="G29" s="7"/>
      <c r="O29" s="73"/>
      <c r="P29" s="1"/>
      <c r="Q29" s="5"/>
      <c r="R29" s="617"/>
      <c r="X29" s="75"/>
      <c r="Y29" s="127" t="s">
        <v>122</v>
      </c>
      <c r="Z29" s="103">
        <f>SUM(Z11:Z28)</f>
        <v>0</v>
      </c>
      <c r="AA29" s="620"/>
      <c r="AB29" s="61"/>
      <c r="AC29" s="61"/>
      <c r="AH29" s="73"/>
      <c r="AI29" s="1"/>
      <c r="AJ29" s="5"/>
      <c r="AK29" s="623"/>
    </row>
    <row r="30" spans="1:41" ht="30.75" customHeight="1" thickTop="1" thickBot="1" x14ac:dyDescent="0.45">
      <c r="A30" s="687" t="s">
        <v>63</v>
      </c>
      <c r="B30" s="688"/>
      <c r="C30" s="326">
        <f>+C4+C23+C28</f>
        <v>0</v>
      </c>
      <c r="D30" s="333"/>
      <c r="E30" s="614"/>
      <c r="F30" s="289"/>
      <c r="O30" s="670" t="s">
        <v>63</v>
      </c>
      <c r="P30" s="671"/>
      <c r="Q30" s="125">
        <f>+Q4+Q5+Q23+Q28</f>
        <v>0</v>
      </c>
      <c r="R30" s="618"/>
      <c r="X30" s="195" t="s">
        <v>160</v>
      </c>
      <c r="Y30" s="294" t="s">
        <v>222</v>
      </c>
      <c r="Z30" s="303">
        <f>+'TITOLI SERVIZIO'!EM42</f>
        <v>0</v>
      </c>
      <c r="AA30" s="620"/>
      <c r="AB30" s="330" t="s">
        <v>244</v>
      </c>
      <c r="AC30" s="7"/>
      <c r="AH30" s="632" t="s">
        <v>63</v>
      </c>
      <c r="AI30" s="633"/>
      <c r="AJ30" s="305">
        <f>+AJ4+AJ5+AJ23+AJ28</f>
        <v>0</v>
      </c>
      <c r="AK30" s="624"/>
    </row>
    <row r="31" spans="1:41" ht="22.9" thickBot="1" x14ac:dyDescent="0.45">
      <c r="A31" s="689">
        <v>1</v>
      </c>
      <c r="B31" s="690"/>
      <c r="C31" s="690"/>
      <c r="D31" s="701"/>
      <c r="E31" s="615"/>
      <c r="F31" s="638" t="str">
        <f>IF(G1=0,"",IF(H2&lt;&gt;C30,"RETTIFICA","CONVALIDA"))</f>
        <v/>
      </c>
      <c r="G31" s="639"/>
      <c r="O31" s="686">
        <v>2</v>
      </c>
      <c r="P31" s="686"/>
      <c r="Q31" s="686"/>
      <c r="R31" s="695"/>
      <c r="S31" s="640" t="str">
        <f>IF(T1=0,"",IF(U2&lt;&gt;Q30,"RETTIFICA","CONVALIDA"))</f>
        <v>CONVALIDA</v>
      </c>
      <c r="T31" s="639"/>
      <c r="X31" s="119"/>
      <c r="Y31" s="295" t="s">
        <v>223</v>
      </c>
      <c r="Z31" s="336">
        <f>+'TITOLI SERVIZIO'!FE42</f>
        <v>0</v>
      </c>
      <c r="AA31" s="620"/>
      <c r="AB31" s="331">
        <f>IF((Z30+Z31)&lt;&gt;'TITOLI SERVIZIO'!EV42,"ERRORE",+'TITOLI SERVIZIO'!EV42)</f>
        <v>0</v>
      </c>
      <c r="AC31" s="7"/>
      <c r="AH31" s="646">
        <v>4</v>
      </c>
      <c r="AI31" s="647"/>
      <c r="AJ31" s="647"/>
      <c r="AK31" s="648"/>
      <c r="AL31" s="640" t="str">
        <f>IF(AM1=0,"",IF(AN2&lt;&gt;AJ30,"RETTIFICA","CONVALIDA"))</f>
        <v>CONVALIDA</v>
      </c>
      <c r="AM31" s="639"/>
    </row>
    <row r="32" spans="1:41" ht="15.75" thickBot="1" x14ac:dyDescent="0.45">
      <c r="X32" s="36"/>
      <c r="Y32" s="291" t="s">
        <v>225</v>
      </c>
      <c r="Z32" s="304"/>
      <c r="AA32" s="620"/>
      <c r="AB32" s="19"/>
      <c r="AC32" s="7"/>
    </row>
    <row r="33" spans="6:29" ht="28.15" thickBot="1" x14ac:dyDescent="0.45">
      <c r="X33" s="40"/>
      <c r="Y33" s="292" t="s">
        <v>123</v>
      </c>
      <c r="Z33" s="304"/>
      <c r="AA33" s="620"/>
      <c r="AB33" s="19"/>
      <c r="AC33" s="7"/>
    </row>
    <row r="34" spans="6:29" ht="18.399999999999999" thickBot="1" x14ac:dyDescent="0.45">
      <c r="F34" s="1" t="s">
        <v>64</v>
      </c>
      <c r="X34" s="75"/>
      <c r="Y34" s="290" t="s">
        <v>224</v>
      </c>
      <c r="Z34" s="89">
        <f>+Z30+Z31-Z32+Z33</f>
        <v>0</v>
      </c>
      <c r="AA34" s="620"/>
      <c r="AB34" s="19"/>
      <c r="AC34" s="7"/>
    </row>
    <row r="35" spans="6:29" ht="13.5" thickBot="1" x14ac:dyDescent="0.45">
      <c r="X35" s="73"/>
      <c r="Y35" s="1"/>
      <c r="Z35" s="5"/>
      <c r="AA35" s="620"/>
    </row>
    <row r="36" spans="6:29" ht="20.25" thickBot="1" x14ac:dyDescent="0.45">
      <c r="X36" s="699" t="s">
        <v>63</v>
      </c>
      <c r="Y36" s="700"/>
      <c r="Z36" s="332">
        <f>Z10+Z29+Z34</f>
        <v>0</v>
      </c>
      <c r="AA36" s="620"/>
    </row>
    <row r="37" spans="6:29" ht="26.25" customHeight="1" thickBot="1" x14ac:dyDescent="0.45">
      <c r="X37" s="696">
        <v>3</v>
      </c>
      <c r="Y37" s="697"/>
      <c r="Z37" s="698"/>
      <c r="AA37" s="621"/>
      <c r="AB37" s="638" t="str">
        <f>IF(AC1=0,"",IF(AD2&lt;&gt;Z36,"RETTIFICA","CONVALIDA"))</f>
        <v/>
      </c>
      <c r="AC37" s="639"/>
    </row>
    <row r="1031" ht="17.95" customHeight="1" x14ac:dyDescent="0.4"/>
    <row r="1068" ht="15.75" customHeight="1" x14ac:dyDescent="0.4"/>
    <row r="1105" ht="15.75" customHeight="1" x14ac:dyDescent="0.4"/>
    <row r="1204" ht="20.95" customHeight="1" x14ac:dyDescent="0.4"/>
    <row r="1242" ht="15.75" customHeight="1" x14ac:dyDescent="0.4"/>
    <row r="1281" ht="15.75" customHeight="1" x14ac:dyDescent="0.4"/>
    <row r="1318" ht="15.75" customHeight="1" x14ac:dyDescent="0.4"/>
    <row r="1353" ht="15.75" customHeight="1" x14ac:dyDescent="0.4"/>
    <row r="1357" ht="45" customHeight="1" x14ac:dyDescent="0.4"/>
    <row r="1358" ht="17.95" customHeight="1" x14ac:dyDescent="0.4"/>
    <row r="1359" ht="17.95" customHeight="1" x14ac:dyDescent="0.4"/>
    <row r="1396" ht="15.75" customHeight="1" x14ac:dyDescent="0.4"/>
    <row r="1400" ht="45.7" customHeight="1" x14ac:dyDescent="0.4"/>
    <row r="1439" ht="29.75" customHeight="1" x14ac:dyDescent="0.4"/>
    <row r="1440" ht="35.75" customHeight="1" x14ac:dyDescent="0.4"/>
    <row r="1443" ht="45" customHeight="1" x14ac:dyDescent="0.4"/>
    <row r="1444" ht="17.95" customHeight="1" x14ac:dyDescent="0.4"/>
    <row r="1445" ht="17.95" customHeight="1" x14ac:dyDescent="0.4"/>
    <row r="1482" ht="15.75" customHeight="1" x14ac:dyDescent="0.4"/>
    <row r="1486" ht="45" customHeight="1" x14ac:dyDescent="0.4"/>
    <row r="1487" ht="17.95" customHeight="1" x14ac:dyDescent="0.4"/>
    <row r="1488" ht="17.95" customHeight="1" x14ac:dyDescent="0.4"/>
    <row r="1525" ht="15.75" customHeight="1" x14ac:dyDescent="0.4"/>
    <row r="1529" ht="45" customHeight="1" x14ac:dyDescent="0.4"/>
    <row r="1530" ht="17.95" customHeight="1" x14ac:dyDescent="0.4"/>
    <row r="1531" ht="17.95" customHeight="1" x14ac:dyDescent="0.4"/>
    <row r="1568" ht="15.75" customHeight="1" x14ac:dyDescent="0.4"/>
    <row r="1572" ht="45" customHeight="1" x14ac:dyDescent="0.4"/>
    <row r="1573" ht="17.95" customHeight="1" x14ac:dyDescent="0.4"/>
    <row r="1574" ht="17.95" customHeight="1" x14ac:dyDescent="0.4"/>
    <row r="1611" ht="15.75" customHeight="1" x14ac:dyDescent="0.4"/>
  </sheetData>
  <sheetProtection algorithmName="SHA-512" hashValue="77rrw1mmBOsNf9uR4p/+uhcysCStnEBdiNeCBuR90ieQI2H+lJ+6XQ5MY/IgvrdQxFq1ggTivkq5qZYV93N5XA==" saltValue="B/cx8/MBStbdHV4510ezuA==" spinCount="100000" sheet="1" objects="1" scenarios="1"/>
  <mergeCells count="41">
    <mergeCell ref="AF1:AF7"/>
    <mergeCell ref="AD24:AE24"/>
    <mergeCell ref="S6:T6"/>
    <mergeCell ref="AO1:AO7"/>
    <mergeCell ref="AP1:AP7"/>
    <mergeCell ref="AI3:AJ3"/>
    <mergeCell ref="AL6:AM6"/>
    <mergeCell ref="AN19:AO19"/>
    <mergeCell ref="AL2:AM2"/>
    <mergeCell ref="H19:I19"/>
    <mergeCell ref="U19:V19"/>
    <mergeCell ref="F2:G2"/>
    <mergeCell ref="S2:T2"/>
    <mergeCell ref="AL31:AM31"/>
    <mergeCell ref="AK1:AK30"/>
    <mergeCell ref="AH30:AI30"/>
    <mergeCell ref="AE1:AE7"/>
    <mergeCell ref="Y3:Z3"/>
    <mergeCell ref="X10:Y10"/>
    <mergeCell ref="F23:G23"/>
    <mergeCell ref="AH31:AK31"/>
    <mergeCell ref="AB2:AC2"/>
    <mergeCell ref="O30:P30"/>
    <mergeCell ref="J1:J7"/>
    <mergeCell ref="W1:W7"/>
    <mergeCell ref="AB37:AC37"/>
    <mergeCell ref="X36:Y36"/>
    <mergeCell ref="B3:D3"/>
    <mergeCell ref="B5:D5"/>
    <mergeCell ref="A30:B30"/>
    <mergeCell ref="I1:I7"/>
    <mergeCell ref="V1:V7"/>
    <mergeCell ref="R1:R30"/>
    <mergeCell ref="P3:Q3"/>
    <mergeCell ref="E1:E31"/>
    <mergeCell ref="A31:D31"/>
    <mergeCell ref="O31:R31"/>
    <mergeCell ref="AA1:AA37"/>
    <mergeCell ref="X37:Z37"/>
    <mergeCell ref="F31:G31"/>
    <mergeCell ref="S31:T31"/>
  </mergeCells>
  <pageMargins left="0.7" right="0.7" top="0.75" bottom="0.75" header="0.3" footer="0.3"/>
  <pageSetup paperSize="9" orientation="portrait" verticalDpi="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EF7C6-DB72-4873-9137-6D647FF1D5A4}">
  <dimension ref="A1:TU37"/>
  <sheetViews>
    <sheetView zoomScale="60" zoomScaleNormal="60" workbookViewId="0">
      <selection activeCell="AN2" sqref="AN2"/>
    </sheetView>
  </sheetViews>
  <sheetFormatPr defaultRowHeight="13.15" x14ac:dyDescent="0.4"/>
  <cols>
    <col min="1" max="1" width="10.28515625" customWidth="1"/>
    <col min="2" max="2" width="92.42578125" customWidth="1"/>
    <col min="3" max="3" width="13.7109375" customWidth="1"/>
    <col min="4" max="4" width="0.92578125" hidden="1" customWidth="1"/>
    <col min="6" max="6" width="23.5703125" customWidth="1"/>
    <col min="7" max="7" width="16.28515625" customWidth="1"/>
    <col min="8" max="8" width="20.42578125" customWidth="1"/>
    <col min="10" max="10" width="13.2109375" customWidth="1"/>
    <col min="12" max="12" width="3.5703125" customWidth="1"/>
    <col min="13" max="13" width="1.42578125" customWidth="1"/>
    <col min="14" max="14" width="3" customWidth="1"/>
    <col min="16" max="16" width="97.28515625" customWidth="1"/>
    <col min="17" max="17" width="13.28515625" customWidth="1"/>
    <col min="19" max="19" width="21.28515625" customWidth="1"/>
    <col min="20" max="20" width="17.42578125" customWidth="1"/>
    <col min="21" max="21" width="20.7109375" customWidth="1"/>
    <col min="25" max="25" width="88.2109375" customWidth="1"/>
    <col min="26" max="26" width="13" customWidth="1"/>
    <col min="28" max="28" width="22.7109375" customWidth="1"/>
    <col min="29" max="29" width="15.92578125" customWidth="1"/>
    <col min="30" max="30" width="18.42578125" customWidth="1"/>
    <col min="35" max="35" width="99" customWidth="1"/>
    <col min="36" max="36" width="13.78515625" customWidth="1"/>
    <col min="38" max="38" width="21.5703125" customWidth="1"/>
    <col min="39" max="39" width="15.5703125" customWidth="1"/>
    <col min="40" max="40" width="18.42578125" customWidth="1"/>
    <col min="491" max="491" width="14.5703125" customWidth="1"/>
    <col min="492" max="492" width="14.92578125" customWidth="1"/>
    <col min="494" max="494" width="5.5703125" customWidth="1"/>
    <col min="496" max="496" width="10.7109375" customWidth="1"/>
    <col min="497" max="497" width="12.28515625" customWidth="1"/>
    <col min="498" max="498" width="10.7109375" hidden="1" customWidth="1"/>
    <col min="499" max="499" width="14.5703125" customWidth="1"/>
    <col min="500" max="500" width="14.92578125" customWidth="1"/>
    <col min="502" max="502" width="5.5703125" customWidth="1"/>
    <col min="505" max="505" width="16.2109375" customWidth="1"/>
    <col min="506" max="506" width="8.5703125" customWidth="1"/>
    <col min="507" max="507" width="6.0703125" customWidth="1"/>
    <col min="508" max="508" width="7.2109375" customWidth="1"/>
    <col min="509" max="509" width="6.42578125" customWidth="1"/>
    <col min="510" max="510" width="9.42578125" customWidth="1"/>
    <col min="511" max="511" width="5.92578125" customWidth="1"/>
    <col min="512" max="512" width="6.5703125" customWidth="1"/>
    <col min="513" max="513" width="7.42578125" customWidth="1"/>
    <col min="514" max="514" width="9.42578125" customWidth="1"/>
    <col min="515" max="515" width="8" customWidth="1"/>
    <col min="516" max="516" width="13.7109375" customWidth="1"/>
    <col min="517" max="517" width="3.0703125" customWidth="1"/>
    <col min="519" max="519" width="11.92578125" hidden="1" customWidth="1"/>
    <col min="520" max="520" width="11.0703125" customWidth="1"/>
    <col min="521" max="521" width="17.5703125" customWidth="1"/>
    <col min="522" max="522" width="17.42578125" customWidth="1"/>
    <col min="524" max="524" width="1.78515625" customWidth="1"/>
    <col min="528" max="536" width="0" hidden="1" customWidth="1"/>
    <col min="537" max="537" width="4.2109375" customWidth="1"/>
    <col min="538" max="538" width="11.5703125" customWidth="1"/>
    <col min="539" max="539" width="3.0703125" customWidth="1"/>
    <col min="540" max="540" width="17.5703125" customWidth="1"/>
    <col min="541" max="541" width="0.92578125" hidden="1" customWidth="1"/>
    <col min="542" max="542" width="13.42578125" customWidth="1"/>
    <col min="543" max="543" width="15.42578125" customWidth="1"/>
    <col min="544" max="544" width="16.42578125" customWidth="1"/>
    <col min="546" max="546" width="5.7109375" customWidth="1"/>
    <col min="547" max="547" width="10" customWidth="1"/>
    <col min="548" max="548" width="10.7109375" customWidth="1"/>
    <col min="549" max="549" width="10.42578125" customWidth="1"/>
    <col min="550" max="557" width="0" hidden="1" customWidth="1"/>
    <col min="558" max="558" width="0.28515625" customWidth="1"/>
    <col min="559" max="559" width="4.2109375" customWidth="1"/>
  </cols>
  <sheetData>
    <row r="1" spans="1:42" ht="54" customHeight="1" thickTop="1" thickBot="1" x14ac:dyDescent="0.45">
      <c r="A1" s="179" t="s">
        <v>92</v>
      </c>
      <c r="B1" s="348"/>
      <c r="C1" s="323"/>
      <c r="D1" s="47"/>
      <c r="E1" s="684" t="s">
        <v>93</v>
      </c>
      <c r="F1" s="128" t="s">
        <v>125</v>
      </c>
      <c r="G1" s="316" t="s">
        <v>284</v>
      </c>
      <c r="H1" s="59"/>
      <c r="I1" s="666" t="str">
        <f>IF(AND(G1="SI",  OR(AC1="SI",T1="SI")     ),"Hai inserito piu CDC !","")</f>
        <v/>
      </c>
      <c r="J1" s="625" t="str">
        <f>IF(AND(G1&lt;&gt;"si",G1&lt;&gt;"NO",G1&lt;&gt;""),"Devi inserire SI o NO !!"," ")</f>
        <v xml:space="preserve"> </v>
      </c>
      <c r="O1" s="182" t="s">
        <v>129</v>
      </c>
      <c r="P1" s="350" t="s">
        <v>243</v>
      </c>
      <c r="Q1" s="323" t="s">
        <v>282</v>
      </c>
      <c r="R1" s="616" t="s">
        <v>132</v>
      </c>
      <c r="S1" s="178" t="s">
        <v>148</v>
      </c>
      <c r="T1" s="60"/>
      <c r="U1" s="59" t="s">
        <v>149</v>
      </c>
      <c r="V1" s="625" t="str">
        <f>IF(AND(T1="SI",OR(AC1="SI",G1="SI")),"hai inserito piu CDC!","")</f>
        <v/>
      </c>
      <c r="W1" s="625" t="str">
        <f>IF(AND(T1&lt;&gt;"si",T1&lt;&gt;"NO",T1&lt;&gt;""),"Devi inserire SI o NO !!"," ")</f>
        <v xml:space="preserve"> </v>
      </c>
      <c r="X1" s="186" t="s">
        <v>91</v>
      </c>
      <c r="Y1" s="344"/>
      <c r="Z1" s="313"/>
      <c r="AA1" s="672" t="s">
        <v>94</v>
      </c>
      <c r="AB1" s="319" t="s">
        <v>147</v>
      </c>
      <c r="AC1" s="325" t="s">
        <v>242</v>
      </c>
      <c r="AD1" s="59"/>
      <c r="AE1" s="625" t="str">
        <f>IF(AND(AC1="SI",OR(T1="SI",G1="SI",AM1="SI")),"E R R O R E !!","")</f>
        <v/>
      </c>
      <c r="AF1" s="625" t="str">
        <f>IF(AND(AC1&lt;&gt;"si",AC1&lt;&gt;"NO",AC1&lt;&gt;""),"Devi inserire SI o NO !!"," ")</f>
        <v xml:space="preserve"> </v>
      </c>
      <c r="AH1" s="185" t="s">
        <v>141</v>
      </c>
      <c r="AI1" s="349" t="s">
        <v>243</v>
      </c>
      <c r="AJ1" s="136"/>
      <c r="AK1" s="622" t="s">
        <v>142</v>
      </c>
      <c r="AL1" s="319" t="s">
        <v>143</v>
      </c>
      <c r="AM1" s="60"/>
      <c r="AN1" s="59" t="s">
        <v>149</v>
      </c>
      <c r="AO1" s="625" t="str">
        <f>IF(AND(AM1="SI",OR(G1="SI",AC1="SI",T1)),"hai inserito piu CDC!","")</f>
        <v/>
      </c>
      <c r="AP1" s="625" t="str">
        <f>IF(AND(AM1&lt;&gt;"si",AM1&lt;&gt;"NO",AM1&lt;&gt;""),"Devi inserire SI o NO !!"," ")</f>
        <v xml:space="preserve"> </v>
      </c>
    </row>
    <row r="2" spans="1:42" ht="36.75" customHeight="1" thickTop="1" thickBot="1" x14ac:dyDescent="0.45">
      <c r="A2" s="181">
        <v>1</v>
      </c>
      <c r="B2" s="311" t="s">
        <v>136</v>
      </c>
      <c r="C2" s="312" t="s">
        <v>134</v>
      </c>
      <c r="E2" s="685"/>
      <c r="F2" s="681" t="s">
        <v>257</v>
      </c>
      <c r="G2" s="651"/>
      <c r="H2" s="460"/>
      <c r="I2" s="666"/>
      <c r="J2" s="625"/>
      <c r="O2" s="181">
        <v>2</v>
      </c>
      <c r="P2" s="177" t="s">
        <v>136</v>
      </c>
      <c r="Q2" s="302" t="s">
        <v>134</v>
      </c>
      <c r="R2" s="617"/>
      <c r="S2" s="681" t="s">
        <v>260</v>
      </c>
      <c r="T2" s="651"/>
      <c r="U2" s="460"/>
      <c r="V2" s="625"/>
      <c r="W2" s="625"/>
      <c r="X2" s="181">
        <v>3</v>
      </c>
      <c r="Y2" s="177" t="s">
        <v>135</v>
      </c>
      <c r="Z2" s="184" t="s">
        <v>134</v>
      </c>
      <c r="AA2" s="673"/>
      <c r="AB2" s="681" t="s">
        <v>257</v>
      </c>
      <c r="AC2" s="651"/>
      <c r="AD2" s="460"/>
      <c r="AE2" s="625"/>
      <c r="AF2" s="625"/>
      <c r="AH2" s="181">
        <v>4</v>
      </c>
      <c r="AI2" s="177" t="s">
        <v>136</v>
      </c>
      <c r="AJ2" s="302" t="s">
        <v>134</v>
      </c>
      <c r="AK2" s="623"/>
      <c r="AL2" s="681" t="s">
        <v>257</v>
      </c>
      <c r="AM2" s="651"/>
      <c r="AN2" s="460"/>
      <c r="AO2" s="625"/>
      <c r="AP2" s="625"/>
    </row>
    <row r="3" spans="1:42" ht="31.5" customHeight="1" thickTop="1" thickBot="1" x14ac:dyDescent="0.45">
      <c r="A3" s="180" t="s">
        <v>2</v>
      </c>
      <c r="B3" s="655" t="s">
        <v>3</v>
      </c>
      <c r="C3" s="656"/>
      <c r="D3" s="657"/>
      <c r="E3" s="685"/>
      <c r="F3" s="308" t="s">
        <v>4</v>
      </c>
      <c r="G3" s="309" t="s">
        <v>5</v>
      </c>
      <c r="H3" s="310" t="s">
        <v>6</v>
      </c>
      <c r="I3" s="666"/>
      <c r="J3" s="625"/>
      <c r="K3" s="110"/>
      <c r="L3" s="110"/>
      <c r="O3" s="183" t="s">
        <v>2</v>
      </c>
      <c r="P3" s="634" t="s">
        <v>3</v>
      </c>
      <c r="Q3" s="635"/>
      <c r="R3" s="617"/>
      <c r="S3" s="164" t="s">
        <v>0</v>
      </c>
      <c r="T3" s="149" t="s">
        <v>1</v>
      </c>
      <c r="U3" s="114"/>
      <c r="V3" s="625"/>
      <c r="W3" s="625"/>
      <c r="X3" s="183" t="s">
        <v>2</v>
      </c>
      <c r="Y3" s="634" t="s">
        <v>3</v>
      </c>
      <c r="Z3" s="635"/>
      <c r="AA3" s="673"/>
      <c r="AB3" s="148" t="s">
        <v>0</v>
      </c>
      <c r="AC3" s="149" t="s">
        <v>1</v>
      </c>
      <c r="AE3" s="625"/>
      <c r="AF3" s="625"/>
      <c r="AH3" s="183" t="s">
        <v>2</v>
      </c>
      <c r="AI3" s="634" t="s">
        <v>3</v>
      </c>
      <c r="AJ3" s="635"/>
      <c r="AK3" s="623"/>
      <c r="AL3" s="317" t="s">
        <v>0</v>
      </c>
      <c r="AM3" s="318" t="s">
        <v>1</v>
      </c>
      <c r="AN3" s="114"/>
      <c r="AO3" s="625"/>
      <c r="AP3" s="625"/>
    </row>
    <row r="4" spans="1:42" ht="33" customHeight="1" thickBot="1" x14ac:dyDescent="0.45">
      <c r="A4" s="30" t="s">
        <v>7</v>
      </c>
      <c r="B4" s="29" t="s">
        <v>8</v>
      </c>
      <c r="C4" s="122">
        <f>IF(G1="SI", IF(AND(F4=0,G4=0),0, IF(H4="si",   IF(F4&gt;0,  16+((F4-76)*0.5),     IF(G4&gt;0,     16+(ROUND((G4*110/100),0)-76)*0.5)),    IF(F4&gt;0,12+((F4-76)*0.5),IF(G4&gt;0,12+(ROUND((G4*110/100),0)-76)*0.5)))),0)</f>
        <v>0</v>
      </c>
      <c r="D4" s="62"/>
      <c r="E4" s="685"/>
      <c r="F4" s="147"/>
      <c r="G4" s="48"/>
      <c r="H4" s="49"/>
      <c r="I4" s="666"/>
      <c r="J4" s="625"/>
      <c r="L4" s="110"/>
      <c r="O4" s="140" t="s">
        <v>7</v>
      </c>
      <c r="P4" s="139" t="s">
        <v>90</v>
      </c>
      <c r="Q4" s="88">
        <f>IF(T1="si",IF(S4=0,0,IF(T4=0,0,IF(S4*100/T4&gt;100," ? ",IF(S4*100/T4&gt;95,24,IF(S4*100/T4&gt;90,22,IF(S4*100/T4&gt;85,18,IF(S4*100/T4&gt;80,16,IF(S4*100/T4&gt;75,14,IF(S4*100/T4&gt;70,12,IF(S4*100/T4&gt;65,10,8)))))))))),0)</f>
        <v>0</v>
      </c>
      <c r="R4" s="617"/>
      <c r="S4" s="106"/>
      <c r="T4" s="64"/>
      <c r="U4" s="176" t="str">
        <f>IF(AND(S4&lt;&gt;0,T4=0),"Completa il voto!!","")</f>
        <v/>
      </c>
      <c r="V4" s="625"/>
      <c r="W4" s="625"/>
      <c r="X4" s="105" t="s">
        <v>7</v>
      </c>
      <c r="Y4" s="137" t="s">
        <v>95</v>
      </c>
      <c r="Z4" s="141">
        <f>IF(AC1="SI",IF(AB4=0,0,IF(AC4=0,0,IF(AB4*100/AC4&gt;100," ? ",IF(AB4*100/AC4&gt;95,12,IF(AB4*100/AC4&gt;90,11,IF(AB4*100/AC4&gt;85,9,IF(AB4*100/AC4&gt;80,8,IF(AB4*100/AC4&gt;75,7,IF(AB4*100/AC4&gt;70,6,IF(AB4*100/AC4&gt;65,5,4)))))))))),0)</f>
        <v>0</v>
      </c>
      <c r="AA4" s="673"/>
      <c r="AB4" s="106"/>
      <c r="AC4" s="98"/>
      <c r="AD4" s="188" t="str">
        <f>IF(AND(AB4&lt;&gt;0,AC4=0),"Completa il voto!!","")</f>
        <v/>
      </c>
      <c r="AE4" s="625"/>
      <c r="AF4" s="625"/>
      <c r="AH4" s="140" t="s">
        <v>7</v>
      </c>
      <c r="AI4" s="139" t="s">
        <v>90</v>
      </c>
      <c r="AJ4" s="88">
        <f>IF(AM1="si",IF(AL4=0,0,IF(AM4=0,0,IF(AL4*100/AM4&gt;100," ? ",IF(AL4*100/AM4&gt;95,12,IF(AL4*100/AM4&gt;90,11,IF(AL4*100/AM4&gt;85,9,IF(AL4*100/AM4&gt;80,8,IF(AL4*100/AM4&gt;75,7,IF(AL4*100/AM4&gt;70,6,IF(AL4*100/AM4&gt;65,5,4)))))))))),0)</f>
        <v>0</v>
      </c>
      <c r="AK4" s="623"/>
      <c r="AL4" s="106"/>
      <c r="AM4" s="64"/>
      <c r="AN4" s="176" t="str">
        <f>IF(AND(AL4&lt;&gt;0,AM4=0),"Completa il voto!!","")</f>
        <v/>
      </c>
      <c r="AO4" s="625"/>
      <c r="AP4" s="625"/>
    </row>
    <row r="5" spans="1:42" ht="40.5" customHeight="1" thickBot="1" x14ac:dyDescent="0.45">
      <c r="A5" s="31" t="s">
        <v>9</v>
      </c>
      <c r="B5" s="658" t="s">
        <v>10</v>
      </c>
      <c r="C5" s="656"/>
      <c r="D5" s="659"/>
      <c r="E5" s="685"/>
      <c r="F5" s="702" t="s">
        <v>14</v>
      </c>
      <c r="G5" s="703"/>
      <c r="H5" s="379" t="str">
        <f>+VERSIONE</f>
        <v>37.0</v>
      </c>
      <c r="I5" s="666"/>
      <c r="J5" s="625"/>
      <c r="K5" s="56"/>
      <c r="O5" s="140" t="s">
        <v>130</v>
      </c>
      <c r="P5" s="139" t="s">
        <v>131</v>
      </c>
      <c r="Q5" s="88">
        <f>IF(T1="si",IF(T5="si",12,0),0)</f>
        <v>0</v>
      </c>
      <c r="R5" s="617"/>
      <c r="S5" s="306" t="s">
        <v>41</v>
      </c>
      <c r="T5" s="50"/>
      <c r="U5" s="114"/>
      <c r="V5" s="625"/>
      <c r="W5" s="625"/>
      <c r="X5" s="95" t="s">
        <v>96</v>
      </c>
      <c r="Y5" s="97" t="s">
        <v>101</v>
      </c>
      <c r="Z5" s="124">
        <f>IF(AC1="SI",IF(AC5="SI",     IF(AC5="si",54,0),0),0)</f>
        <v>0</v>
      </c>
      <c r="AA5" s="673"/>
      <c r="AB5" s="99" t="s">
        <v>106</v>
      </c>
      <c r="AC5" s="98"/>
      <c r="AE5" s="625"/>
      <c r="AF5" s="625"/>
      <c r="AH5" s="142"/>
      <c r="AI5" s="143"/>
      <c r="AJ5" s="144"/>
      <c r="AK5" s="623"/>
      <c r="AL5" s="85"/>
      <c r="AM5" s="145"/>
      <c r="AN5" s="114"/>
      <c r="AO5" s="625"/>
      <c r="AP5" s="625"/>
    </row>
    <row r="6" spans="1:42" ht="27" customHeight="1" thickBot="1" x14ac:dyDescent="0.45">
      <c r="A6" s="32" t="s">
        <v>11</v>
      </c>
      <c r="B6" s="22" t="s">
        <v>12</v>
      </c>
      <c r="C6" s="314">
        <f>IF(G1="SI",3*G6,0)</f>
        <v>0</v>
      </c>
      <c r="D6" s="78"/>
      <c r="E6" s="685"/>
      <c r="F6" s="306" t="s">
        <v>13</v>
      </c>
      <c r="G6" s="50"/>
      <c r="I6" s="666"/>
      <c r="J6" s="625"/>
      <c r="K6" s="109"/>
      <c r="O6" s="92" t="s">
        <v>11</v>
      </c>
      <c r="P6" s="66" t="s">
        <v>15</v>
      </c>
      <c r="Q6" s="187"/>
      <c r="R6" s="617"/>
      <c r="S6" s="636" t="s">
        <v>138</v>
      </c>
      <c r="T6" s="637"/>
      <c r="U6" s="114"/>
      <c r="V6" s="625"/>
      <c r="W6" s="625"/>
      <c r="X6" s="95" t="s">
        <v>97</v>
      </c>
      <c r="Y6" s="97" t="s">
        <v>102</v>
      </c>
      <c r="Z6" s="124">
        <f>IF(AC1="SI",IF(AC6="SI",IF(AC6="si",42,0),0),0)</f>
        <v>0</v>
      </c>
      <c r="AA6" s="673"/>
      <c r="AB6" s="99" t="s">
        <v>106</v>
      </c>
      <c r="AC6" s="100"/>
      <c r="AE6" s="625"/>
      <c r="AF6" s="625"/>
      <c r="AH6" s="92" t="s">
        <v>11</v>
      </c>
      <c r="AI6" s="66" t="s">
        <v>151</v>
      </c>
      <c r="AJ6" s="187"/>
      <c r="AK6" s="623"/>
      <c r="AL6" s="636" t="s">
        <v>138</v>
      </c>
      <c r="AM6" s="637"/>
      <c r="AN6" s="114"/>
      <c r="AO6" s="625"/>
      <c r="AP6" s="625"/>
    </row>
    <row r="7" spans="1:42" ht="35.25" customHeight="1" thickBot="1" x14ac:dyDescent="0.45">
      <c r="A7" s="32" t="s">
        <v>16</v>
      </c>
      <c r="B7" s="23" t="s">
        <v>17</v>
      </c>
      <c r="C7" s="314">
        <f>IF(G1="SI",1.5*G7,0)</f>
        <v>0</v>
      </c>
      <c r="D7" s="79"/>
      <c r="E7" s="685"/>
      <c r="F7" s="306" t="s">
        <v>13</v>
      </c>
      <c r="G7" s="50"/>
      <c r="I7" s="666"/>
      <c r="J7" s="625"/>
      <c r="K7" s="18"/>
      <c r="O7" s="65" t="s">
        <v>16</v>
      </c>
      <c r="P7" s="67" t="s">
        <v>133</v>
      </c>
      <c r="Q7" s="124">
        <f>IF(T1="SI",3*T7,0)</f>
        <v>0</v>
      </c>
      <c r="R7" s="617"/>
      <c r="S7" s="306" t="s">
        <v>13</v>
      </c>
      <c r="T7" s="50"/>
      <c r="U7" s="114"/>
      <c r="V7" s="625"/>
      <c r="W7" s="625"/>
      <c r="X7" s="95" t="s">
        <v>98</v>
      </c>
      <c r="Y7" s="97" t="s">
        <v>105</v>
      </c>
      <c r="Z7" s="124">
        <f>IF(AC1="SI",IF(AC7="SI",IF(AC7="si",66,0),0),0)</f>
        <v>0</v>
      </c>
      <c r="AA7" s="673"/>
      <c r="AB7" s="99" t="s">
        <v>106</v>
      </c>
      <c r="AC7" s="100"/>
      <c r="AE7" s="625"/>
      <c r="AF7" s="625"/>
      <c r="AH7" s="65" t="s">
        <v>16</v>
      </c>
      <c r="AI7" s="67" t="s">
        <v>133</v>
      </c>
      <c r="AJ7" s="124">
        <f>IF(AM1="SI",3*AM7,0)</f>
        <v>0</v>
      </c>
      <c r="AK7" s="623"/>
      <c r="AL7" s="306" t="s">
        <v>13</v>
      </c>
      <c r="AM7" s="50"/>
      <c r="AN7" s="114"/>
      <c r="AO7" s="625"/>
      <c r="AP7" s="625"/>
    </row>
    <row r="8" spans="1:42" ht="23.2" customHeight="1" thickBot="1" x14ac:dyDescent="0.45">
      <c r="A8" s="33" t="s">
        <v>18</v>
      </c>
      <c r="B8" s="24" t="s">
        <v>19</v>
      </c>
      <c r="C8" s="314">
        <f>IF(G1="SI",1.5*G8,0)</f>
        <v>0</v>
      </c>
      <c r="D8" s="79"/>
      <c r="E8" s="685"/>
      <c r="F8" s="306" t="s">
        <v>13</v>
      </c>
      <c r="G8" s="50"/>
      <c r="L8" s="18"/>
      <c r="O8" s="68" t="s">
        <v>18</v>
      </c>
      <c r="P8" s="69" t="s">
        <v>20</v>
      </c>
      <c r="Q8" s="124">
        <f>IF(T1="si",1.5*T8,0)</f>
        <v>0</v>
      </c>
      <c r="R8" s="617"/>
      <c r="S8" s="306" t="s">
        <v>13</v>
      </c>
      <c r="T8" s="50"/>
      <c r="U8" s="114"/>
      <c r="W8" s="20"/>
      <c r="X8" s="95" t="s">
        <v>99</v>
      </c>
      <c r="Y8" s="96" t="s">
        <v>103</v>
      </c>
      <c r="Z8" s="124">
        <f>IF(AC1="SI",IF(AC8="si",IF(AC8="si",12,0),0),0)</f>
        <v>0</v>
      </c>
      <c r="AA8" s="673"/>
      <c r="AB8" s="99" t="s">
        <v>106</v>
      </c>
      <c r="AC8" s="100"/>
      <c r="AH8" s="68" t="s">
        <v>18</v>
      </c>
      <c r="AI8" s="69" t="s">
        <v>20</v>
      </c>
      <c r="AJ8" s="124">
        <f>IF(AM1="si",1.5*AM8,0)</f>
        <v>0</v>
      </c>
      <c r="AK8" s="623"/>
      <c r="AL8" s="306" t="s">
        <v>13</v>
      </c>
      <c r="AM8" s="50"/>
      <c r="AN8" s="114"/>
      <c r="AP8" s="20"/>
    </row>
    <row r="9" spans="1:42" ht="33" customHeight="1" thickBot="1" x14ac:dyDescent="0.45">
      <c r="A9" s="33" t="s">
        <v>21</v>
      </c>
      <c r="B9" s="24" t="s">
        <v>22</v>
      </c>
      <c r="C9" s="314">
        <f>IF(G1="SI",3*G9,0)</f>
        <v>0</v>
      </c>
      <c r="D9" s="79"/>
      <c r="E9" s="685"/>
      <c r="F9" s="306" t="s">
        <v>13</v>
      </c>
      <c r="G9" s="50"/>
      <c r="I9" s="110"/>
      <c r="J9" s="110"/>
      <c r="K9" s="110"/>
      <c r="L9" s="109"/>
      <c r="O9" s="68" t="s">
        <v>21</v>
      </c>
      <c r="P9" s="69" t="s">
        <v>23</v>
      </c>
      <c r="Q9" s="124">
        <f>IF(T1="SI",1.5*T9,0)</f>
        <v>0</v>
      </c>
      <c r="R9" s="617"/>
      <c r="S9" s="306" t="s">
        <v>13</v>
      </c>
      <c r="T9" s="50"/>
      <c r="X9" s="101" t="s">
        <v>100</v>
      </c>
      <c r="Y9" s="102" t="s">
        <v>104</v>
      </c>
      <c r="Z9" s="124">
        <f>IF(AC1="si",          IF(AND(AC9&gt;0,AE9="si"),30+(AC9*12),AC9*12),0)</f>
        <v>0</v>
      </c>
      <c r="AA9" s="673"/>
      <c r="AB9" s="99" t="s">
        <v>152</v>
      </c>
      <c r="AC9" s="100"/>
      <c r="AD9" s="165" t="s">
        <v>153</v>
      </c>
      <c r="AE9" s="190"/>
      <c r="AH9" s="68" t="s">
        <v>21</v>
      </c>
      <c r="AI9" s="69" t="s">
        <v>23</v>
      </c>
      <c r="AJ9" s="124">
        <f>IF(AM1="SI",1.5*AM9,0)</f>
        <v>0</v>
      </c>
      <c r="AK9" s="623"/>
      <c r="AL9" s="306" t="s">
        <v>13</v>
      </c>
      <c r="AM9" s="50"/>
    </row>
    <row r="10" spans="1:42" ht="21.75" customHeight="1" thickBot="1" x14ac:dyDescent="0.45">
      <c r="A10" s="33" t="s">
        <v>24</v>
      </c>
      <c r="B10" s="24" t="s">
        <v>25</v>
      </c>
      <c r="C10" s="314">
        <f>IF(G1="SI",9*G10,0)</f>
        <v>0</v>
      </c>
      <c r="D10" s="79"/>
      <c r="E10" s="685"/>
      <c r="F10" s="306" t="s">
        <v>13</v>
      </c>
      <c r="G10" s="50"/>
      <c r="I10" s="110"/>
      <c r="J10" s="110"/>
      <c r="K10" s="110"/>
      <c r="L10" s="110"/>
      <c r="O10" s="68" t="s">
        <v>24</v>
      </c>
      <c r="P10" s="69" t="s">
        <v>26</v>
      </c>
      <c r="Q10" s="124">
        <f>IF(T1="SI",3*T10,0)</f>
        <v>0</v>
      </c>
      <c r="R10" s="617"/>
      <c r="S10" s="306" t="s">
        <v>13</v>
      </c>
      <c r="T10" s="50"/>
      <c r="X10" s="626" t="s">
        <v>121</v>
      </c>
      <c r="Y10" s="627"/>
      <c r="Z10" s="104">
        <f>IF(SUM(Z4:Z9)=0,0,SUM(Z4:Z9))</f>
        <v>0</v>
      </c>
      <c r="AA10" s="673"/>
      <c r="AB10" s="321"/>
      <c r="AC10" s="94"/>
      <c r="AH10" s="68" t="s">
        <v>24</v>
      </c>
      <c r="AI10" s="69" t="s">
        <v>26</v>
      </c>
      <c r="AJ10" s="124">
        <f>IF(AM1="SI",3*AM10,0)</f>
        <v>0</v>
      </c>
      <c r="AK10" s="623"/>
      <c r="AL10" s="306" t="s">
        <v>13</v>
      </c>
      <c r="AM10" s="50"/>
    </row>
    <row r="11" spans="1:42" ht="35.25" customHeight="1" thickBot="1" x14ac:dyDescent="0.45">
      <c r="A11" s="33" t="s">
        <v>27</v>
      </c>
      <c r="B11" s="24" t="s">
        <v>28</v>
      </c>
      <c r="C11" s="314">
        <f>IF(G1="SI",3*G11,0)</f>
        <v>0</v>
      </c>
      <c r="D11" s="79"/>
      <c r="E11" s="685"/>
      <c r="F11" s="306" t="s">
        <v>13</v>
      </c>
      <c r="G11" s="50"/>
      <c r="I11" s="287"/>
      <c r="J11" s="287"/>
      <c r="K11" s="287"/>
      <c r="L11" s="110"/>
      <c r="O11" s="68" t="s">
        <v>27</v>
      </c>
      <c r="P11" s="69" t="s">
        <v>29</v>
      </c>
      <c r="Q11" s="124">
        <f>IF(T1="si",12*T11,0)</f>
        <v>0</v>
      </c>
      <c r="R11" s="617"/>
      <c r="S11" s="306" t="s">
        <v>13</v>
      </c>
      <c r="T11" s="50"/>
      <c r="X11" s="92" t="s">
        <v>11</v>
      </c>
      <c r="Y11" s="66" t="s">
        <v>107</v>
      </c>
      <c r="Z11" s="124">
        <f>IF(AC1="si",IF(AC11&gt;0,3*AC11,0),0)</f>
        <v>0</v>
      </c>
      <c r="AA11" s="673"/>
      <c r="AB11" s="306" t="s">
        <v>13</v>
      </c>
      <c r="AC11" s="50"/>
      <c r="AH11" s="68" t="s">
        <v>27</v>
      </c>
      <c r="AI11" s="69" t="s">
        <v>29</v>
      </c>
      <c r="AJ11" s="124">
        <f>IF(AM1="si",12*AM11,0)</f>
        <v>0</v>
      </c>
      <c r="AK11" s="623"/>
      <c r="AL11" s="306" t="s">
        <v>13</v>
      </c>
      <c r="AM11" s="50"/>
    </row>
    <row r="12" spans="1:42" ht="37.5" customHeight="1" thickBot="1" x14ac:dyDescent="0.45">
      <c r="A12" s="33" t="s">
        <v>30</v>
      </c>
      <c r="B12" s="24" t="s">
        <v>29</v>
      </c>
      <c r="C12" s="314">
        <f>IF(G1="SI",12*G12,0)</f>
        <v>0</v>
      </c>
      <c r="D12" s="79"/>
      <c r="E12" s="685"/>
      <c r="F12" s="306" t="s">
        <v>13</v>
      </c>
      <c r="G12" s="50"/>
      <c r="I12" s="287"/>
      <c r="J12" s="287"/>
      <c r="K12" s="287"/>
      <c r="L12" s="111"/>
      <c r="O12" s="68" t="s">
        <v>30</v>
      </c>
      <c r="P12" s="69" t="s">
        <v>31</v>
      </c>
      <c r="Q12" s="124">
        <f>IF(T1="si",12*T12,0)</f>
        <v>0</v>
      </c>
      <c r="R12" s="617"/>
      <c r="S12" s="306" t="s">
        <v>13</v>
      </c>
      <c r="T12" s="50"/>
      <c r="X12" s="65" t="s">
        <v>16</v>
      </c>
      <c r="Y12" s="67" t="s">
        <v>108</v>
      </c>
      <c r="Z12" s="124">
        <f>IF(AC1="SI",IF(AC12&gt;0,1.5*AC12,0),0)</f>
        <v>0</v>
      </c>
      <c r="AA12" s="673"/>
      <c r="AB12" s="306" t="s">
        <v>13</v>
      </c>
      <c r="AC12" s="50"/>
      <c r="AH12" s="68" t="s">
        <v>30</v>
      </c>
      <c r="AI12" s="69" t="s">
        <v>31</v>
      </c>
      <c r="AJ12" s="124">
        <f>IF(AM1="si",12*AM12,0)</f>
        <v>0</v>
      </c>
      <c r="AK12" s="623"/>
      <c r="AL12" s="306" t="s">
        <v>13</v>
      </c>
      <c r="AM12" s="50"/>
    </row>
    <row r="13" spans="1:42" ht="23.25" customHeight="1" thickBot="1" x14ac:dyDescent="0.45">
      <c r="A13" s="33" t="s">
        <v>32</v>
      </c>
      <c r="B13" s="24" t="s">
        <v>31</v>
      </c>
      <c r="C13" s="314">
        <f>IF(G1="SI",12*G13,0)</f>
        <v>0</v>
      </c>
      <c r="D13" s="79"/>
      <c r="E13" s="685"/>
      <c r="F13" s="306" t="s">
        <v>13</v>
      </c>
      <c r="G13" s="50"/>
      <c r="I13" s="287"/>
      <c r="J13" s="287"/>
      <c r="K13" s="287"/>
      <c r="L13" s="111"/>
      <c r="O13" s="68" t="s">
        <v>32</v>
      </c>
      <c r="P13" s="69" t="s">
        <v>33</v>
      </c>
      <c r="Q13" s="124">
        <f>IF(T1="SI",12*T13,0)</f>
        <v>0</v>
      </c>
      <c r="R13" s="617"/>
      <c r="S13" s="306" t="s">
        <v>13</v>
      </c>
      <c r="T13" s="50"/>
      <c r="X13" s="68" t="s">
        <v>18</v>
      </c>
      <c r="Y13" s="69" t="s">
        <v>23</v>
      </c>
      <c r="Z13" s="124">
        <f>IF(AC1="SI",IF(AC13&gt;0,1.5*AC13,0),0)</f>
        <v>0</v>
      </c>
      <c r="AA13" s="673"/>
      <c r="AB13" s="306" t="s">
        <v>13</v>
      </c>
      <c r="AC13" s="50"/>
      <c r="AH13" s="68" t="s">
        <v>32</v>
      </c>
      <c r="AI13" s="69" t="s">
        <v>33</v>
      </c>
      <c r="AJ13" s="124">
        <f>IF(AM1="SI",12*AM13,0)</f>
        <v>0</v>
      </c>
      <c r="AK13" s="623"/>
      <c r="AL13" s="306" t="s">
        <v>13</v>
      </c>
      <c r="AM13" s="50"/>
    </row>
    <row r="14" spans="1:42" ht="20.25" customHeight="1" thickBot="1" x14ac:dyDescent="0.45">
      <c r="A14" s="33" t="s">
        <v>34</v>
      </c>
      <c r="B14" s="24" t="s">
        <v>35</v>
      </c>
      <c r="C14" s="314">
        <f>IF(G1="si",12*G14,0)</f>
        <v>0</v>
      </c>
      <c r="D14" s="79"/>
      <c r="E14" s="685"/>
      <c r="F14" s="306" t="s">
        <v>13</v>
      </c>
      <c r="G14" s="50"/>
      <c r="I14" s="287"/>
      <c r="J14" s="287"/>
      <c r="K14" s="287"/>
      <c r="L14" s="111"/>
      <c r="O14" s="68" t="s">
        <v>34</v>
      </c>
      <c r="P14" s="69" t="s">
        <v>36</v>
      </c>
      <c r="Q14" s="124">
        <f>IF(T1="SI",12*T14,0)</f>
        <v>0</v>
      </c>
      <c r="R14" s="617"/>
      <c r="S14" s="306" t="s">
        <v>13</v>
      </c>
      <c r="T14" s="50"/>
      <c r="X14" s="68" t="s">
        <v>21</v>
      </c>
      <c r="Y14" s="69" t="s">
        <v>109</v>
      </c>
      <c r="Z14" s="124">
        <f>IF(AC1="SI",IF(AC14&gt;0,3*AC14,0),0)</f>
        <v>0</v>
      </c>
      <c r="AA14" s="673"/>
      <c r="AB14" s="306" t="s">
        <v>13</v>
      </c>
      <c r="AC14" s="50"/>
      <c r="AH14" s="68" t="s">
        <v>34</v>
      </c>
      <c r="AI14" s="69" t="s">
        <v>36</v>
      </c>
      <c r="AJ14" s="124">
        <f>IF(AM1="SI",12*AM14,0)</f>
        <v>0</v>
      </c>
      <c r="AK14" s="623"/>
      <c r="AL14" s="306" t="s">
        <v>13</v>
      </c>
      <c r="AM14" s="50"/>
    </row>
    <row r="15" spans="1:42" ht="24" customHeight="1" thickBot="1" x14ac:dyDescent="0.45">
      <c r="A15" s="33" t="s">
        <v>37</v>
      </c>
      <c r="B15" s="24" t="s">
        <v>38</v>
      </c>
      <c r="C15" s="314">
        <f>IF(G1="si",12*G15,0)</f>
        <v>0</v>
      </c>
      <c r="D15" s="79"/>
      <c r="E15" s="685"/>
      <c r="F15" s="306" t="s">
        <v>13</v>
      </c>
      <c r="G15" s="50"/>
      <c r="I15" s="288"/>
      <c r="J15" s="288"/>
      <c r="K15" s="288"/>
      <c r="L15" s="111"/>
      <c r="O15" s="68" t="s">
        <v>37</v>
      </c>
      <c r="P15" s="69" t="s">
        <v>39</v>
      </c>
      <c r="Q15" s="124">
        <f>IF(T1="SI",IF(T15&gt;0,2,0),0)</f>
        <v>0</v>
      </c>
      <c r="R15" s="617"/>
      <c r="S15" s="306" t="s">
        <v>13</v>
      </c>
      <c r="T15" s="50"/>
      <c r="X15" s="68" t="s">
        <v>24</v>
      </c>
      <c r="Y15" s="69" t="s">
        <v>118</v>
      </c>
      <c r="Z15" s="124">
        <f>IF(AC1="SI",IF(AC15&gt;0,9*AC15,0),0)</f>
        <v>0</v>
      </c>
      <c r="AA15" s="673"/>
      <c r="AB15" s="306" t="s">
        <v>13</v>
      </c>
      <c r="AC15" s="50"/>
      <c r="AH15" s="68" t="s">
        <v>37</v>
      </c>
      <c r="AI15" s="69" t="s">
        <v>39</v>
      </c>
      <c r="AJ15" s="124">
        <f>IF(AM1="SI",IF(AM15&gt;0,2,0),0)</f>
        <v>0</v>
      </c>
      <c r="AK15" s="623"/>
      <c r="AL15" s="306" t="s">
        <v>13</v>
      </c>
      <c r="AM15" s="50"/>
    </row>
    <row r="16" spans="1:42" ht="41.25" customHeight="1" thickBot="1" x14ac:dyDescent="0.45">
      <c r="A16" s="33" t="s">
        <v>40</v>
      </c>
      <c r="B16" s="24" t="s">
        <v>39</v>
      </c>
      <c r="C16" s="314">
        <f>IF(G1="si",IF(G16="si",2,0),0)</f>
        <v>0</v>
      </c>
      <c r="D16" s="80"/>
      <c r="E16" s="685"/>
      <c r="F16" s="86" t="s">
        <v>41</v>
      </c>
      <c r="G16" s="50"/>
      <c r="I16" s="288"/>
      <c r="J16" s="288"/>
      <c r="K16" s="288"/>
      <c r="L16" s="111"/>
      <c r="O16" s="68" t="s">
        <v>40</v>
      </c>
      <c r="P16" s="1" t="s">
        <v>42</v>
      </c>
      <c r="Q16" s="124">
        <f>IF(T1="SI",9*T16,0)</f>
        <v>0</v>
      </c>
      <c r="R16" s="617"/>
      <c r="S16" s="306" t="s">
        <v>13</v>
      </c>
      <c r="T16" s="50"/>
      <c r="X16" s="68" t="s">
        <v>27</v>
      </c>
      <c r="Y16" s="69" t="s">
        <v>117</v>
      </c>
      <c r="Z16" s="124">
        <f>IF(AC1="SI",IF(AC16&gt;0,3*AC16,0),0)</f>
        <v>0</v>
      </c>
      <c r="AA16" s="673"/>
      <c r="AB16" s="306" t="s">
        <v>13</v>
      </c>
      <c r="AC16" s="50"/>
      <c r="AH16" s="68" t="s">
        <v>40</v>
      </c>
      <c r="AI16" s="1" t="s">
        <v>42</v>
      </c>
      <c r="AJ16" s="124">
        <f>IF(AM1="SI",9*AM16,0)</f>
        <v>0</v>
      </c>
      <c r="AK16" s="623"/>
      <c r="AL16" s="306" t="s">
        <v>13</v>
      </c>
      <c r="AM16" s="50"/>
    </row>
    <row r="17" spans="1:41" ht="24.7" customHeight="1" thickBot="1" x14ac:dyDescent="0.45">
      <c r="A17" s="33" t="s">
        <v>43</v>
      </c>
      <c r="B17" s="24" t="s">
        <v>44</v>
      </c>
      <c r="C17" s="314">
        <f>IF(G1="si",IF(G17="si",6,0),0)</f>
        <v>0</v>
      </c>
      <c r="D17" s="80"/>
      <c r="E17" s="685"/>
      <c r="F17" s="86" t="s">
        <v>41</v>
      </c>
      <c r="G17" s="50"/>
      <c r="I17" s="288"/>
      <c r="J17" s="288"/>
      <c r="K17" s="288"/>
      <c r="L17" s="112"/>
      <c r="O17" s="68" t="s">
        <v>43</v>
      </c>
      <c r="P17" s="69" t="s">
        <v>45</v>
      </c>
      <c r="Q17" s="124">
        <f>IF(T1="SI",6*T17,0)</f>
        <v>0</v>
      </c>
      <c r="R17" s="617"/>
      <c r="S17" s="306" t="s">
        <v>13</v>
      </c>
      <c r="T17" s="50"/>
      <c r="X17" s="68" t="s">
        <v>30</v>
      </c>
      <c r="Y17" s="69" t="s">
        <v>110</v>
      </c>
      <c r="Z17" s="124">
        <f>IF(AC1="SI",IF(AC17&gt;0,12*AC17,0),0)</f>
        <v>0</v>
      </c>
      <c r="AA17" s="673"/>
      <c r="AB17" s="306" t="s">
        <v>13</v>
      </c>
      <c r="AC17" s="50"/>
      <c r="AH17" s="68" t="s">
        <v>43</v>
      </c>
      <c r="AI17" s="69" t="s">
        <v>45</v>
      </c>
      <c r="AJ17" s="124">
        <f>IF(AM1="SI",6*AM17,0)</f>
        <v>0</v>
      </c>
      <c r="AK17" s="623"/>
      <c r="AL17" s="306" t="s">
        <v>13</v>
      </c>
      <c r="AM17" s="50"/>
    </row>
    <row r="18" spans="1:41" ht="21.75" customHeight="1" thickBot="1" x14ac:dyDescent="0.45">
      <c r="A18" s="33" t="s">
        <v>46</v>
      </c>
      <c r="B18" s="24" t="s">
        <v>47</v>
      </c>
      <c r="C18" s="314">
        <f>IF(G1="si",IF(G18="si",3,0),0)</f>
        <v>0</v>
      </c>
      <c r="D18" s="80"/>
      <c r="E18" s="685"/>
      <c r="F18" s="86" t="s">
        <v>41</v>
      </c>
      <c r="G18" s="50"/>
      <c r="I18" s="288"/>
      <c r="J18" s="288"/>
      <c r="K18" s="288"/>
      <c r="L18" s="112"/>
      <c r="O18" s="68" t="s">
        <v>46</v>
      </c>
      <c r="P18" s="69" t="s">
        <v>48</v>
      </c>
      <c r="Q18" s="124">
        <f>IF(T1="SI",3*T18,0)</f>
        <v>0</v>
      </c>
      <c r="R18" s="617"/>
      <c r="S18" s="306" t="s">
        <v>13</v>
      </c>
      <c r="T18" s="50"/>
      <c r="X18" s="68" t="s">
        <v>32</v>
      </c>
      <c r="Y18" s="69" t="s">
        <v>111</v>
      </c>
      <c r="Z18" s="124">
        <f>IF(AC1="SI",IF(AC18&gt;0,3*AC18,),0)</f>
        <v>0</v>
      </c>
      <c r="AA18" s="673"/>
      <c r="AB18" s="306" t="s">
        <v>13</v>
      </c>
      <c r="AC18" s="50"/>
      <c r="AH18" s="68" t="s">
        <v>46</v>
      </c>
      <c r="AI18" s="69" t="s">
        <v>48</v>
      </c>
      <c r="AJ18" s="124">
        <f>IF(AM1="SI",3*AM18,0)</f>
        <v>0</v>
      </c>
      <c r="AK18" s="623"/>
      <c r="AL18" s="306" t="s">
        <v>13</v>
      </c>
      <c r="AM18" s="50"/>
    </row>
    <row r="19" spans="1:41" ht="24" customHeight="1" thickBot="1" x14ac:dyDescent="0.45">
      <c r="A19" s="33" t="s">
        <v>49</v>
      </c>
      <c r="B19" s="25" t="s">
        <v>50</v>
      </c>
      <c r="C19" s="314">
        <f>IF(G1="si",IF(G19=0,0,IF(OR(G19="C1",G19="C2",G19="B2"),IF(G19="b2",3,IF(G19="c1",4,6)))),0)</f>
        <v>0</v>
      </c>
      <c r="D19" s="81"/>
      <c r="E19" s="685"/>
      <c r="F19" s="86" t="s">
        <v>51</v>
      </c>
      <c r="G19" s="51"/>
      <c r="H19" s="662" t="str">
        <f>IF(AND(G19&lt;&gt;"B2",G19&lt;&gt;"C1",G19&lt;&gt;"C2",G19&lt;&gt;""),"Inserire Cert.ne !"," ")</f>
        <v xml:space="preserve"> </v>
      </c>
      <c r="I19" s="663"/>
      <c r="J19" s="58"/>
      <c r="K19" s="58"/>
      <c r="L19" s="112"/>
      <c r="O19" s="68" t="s">
        <v>49</v>
      </c>
      <c r="P19" s="70" t="s">
        <v>52</v>
      </c>
      <c r="Q19" s="124">
        <f>IF(T1="SI",IF(T19=0,0,IF(OR(T19="C1",T19="C2",T19="B2"),IF(T19="b2",3,IF(T19="c1",4,6)))),0)</f>
        <v>0</v>
      </c>
      <c r="R19" s="617"/>
      <c r="S19" s="86" t="s">
        <v>51</v>
      </c>
      <c r="T19" s="51"/>
      <c r="U19" s="664" t="str">
        <f>IF(AND(T19&lt;&gt;"B2",T19&lt;&gt;"C1",T19&lt;&gt;"C2",T19&lt;&gt;""),"Inserire Cert.ne !"," ")</f>
        <v xml:space="preserve"> </v>
      </c>
      <c r="V19" s="665"/>
      <c r="X19" s="68" t="s">
        <v>34</v>
      </c>
      <c r="Y19" s="69" t="s">
        <v>112</v>
      </c>
      <c r="Z19" s="124">
        <f>IF(AC1="SI",IF(AC19&gt;0,12*AC19,),0)</f>
        <v>0</v>
      </c>
      <c r="AA19" s="673"/>
      <c r="AB19" s="306" t="s">
        <v>13</v>
      </c>
      <c r="AC19" s="50"/>
      <c r="AH19" s="68" t="s">
        <v>49</v>
      </c>
      <c r="AI19" s="70" t="s">
        <v>52</v>
      </c>
      <c r="AJ19" s="124">
        <f>IF(AM1="SI",IF(AM19=0,0,IF(OR(AM19="C1",AM19="C2",AM19="B2"),IF(AM19="b2",3,IF(AM19="c1",4,6)))),0)</f>
        <v>0</v>
      </c>
      <c r="AK19" s="623"/>
      <c r="AL19" s="86" t="s">
        <v>51</v>
      </c>
      <c r="AM19" s="51"/>
      <c r="AN19" s="664" t="str">
        <f>IF(AND(AM19&lt;&gt;"B2",AM19&lt;&gt;"C1",AM19&lt;&gt;"C2",AM19&lt;&gt;""),"Inserire Cert.ne !"," ")</f>
        <v xml:space="preserve"> </v>
      </c>
      <c r="AO19" s="665"/>
    </row>
    <row r="20" spans="1:41" ht="27.75" customHeight="1" thickBot="1" x14ac:dyDescent="0.45">
      <c r="A20" s="34" t="s">
        <v>53</v>
      </c>
      <c r="B20" s="26" t="s">
        <v>54</v>
      </c>
      <c r="C20" s="314">
        <f>IF(G1="SI",1*G20,0)</f>
        <v>0</v>
      </c>
      <c r="D20" s="82"/>
      <c r="E20" s="685"/>
      <c r="F20" s="307" t="s">
        <v>13</v>
      </c>
      <c r="G20" s="52"/>
      <c r="I20" s="111"/>
      <c r="J20" s="111"/>
      <c r="K20" s="111"/>
      <c r="L20" s="112"/>
      <c r="O20" s="71" t="s">
        <v>53</v>
      </c>
      <c r="P20" s="72" t="s">
        <v>55</v>
      </c>
      <c r="Q20" s="124">
        <f>IF(T1="SI",IF(T20&gt;3,3,1*T20),0)</f>
        <v>0</v>
      </c>
      <c r="R20" s="617"/>
      <c r="S20" s="307" t="s">
        <v>13</v>
      </c>
      <c r="T20" s="52"/>
      <c r="U20" s="114"/>
      <c r="X20" s="68" t="s">
        <v>37</v>
      </c>
      <c r="Y20" s="69" t="s">
        <v>113</v>
      </c>
      <c r="Z20" s="124">
        <f>IF(AC1="SI",IF(AC20&gt;0,12*AC20,0),0)</f>
        <v>0</v>
      </c>
      <c r="AA20" s="673"/>
      <c r="AB20" s="306" t="s">
        <v>13</v>
      </c>
      <c r="AC20" s="50"/>
      <c r="AH20" s="71" t="s">
        <v>53</v>
      </c>
      <c r="AI20" s="72" t="s">
        <v>55</v>
      </c>
      <c r="AJ20" s="124">
        <f>IF(AM1="SI",IF(AM20&gt;3,3,1*AM20),0)</f>
        <v>0</v>
      </c>
      <c r="AK20" s="623"/>
      <c r="AL20" s="307" t="s">
        <v>13</v>
      </c>
      <c r="AM20" s="52"/>
      <c r="AN20" s="114"/>
    </row>
    <row r="21" spans="1:41" ht="25.5" customHeight="1" thickBot="1" x14ac:dyDescent="0.45">
      <c r="A21" s="34" t="s">
        <v>56</v>
      </c>
      <c r="B21" s="26" t="s">
        <v>57</v>
      </c>
      <c r="C21" s="314">
        <f>IF(G1="si",3*G21,0)</f>
        <v>0</v>
      </c>
      <c r="D21" s="82"/>
      <c r="E21" s="685"/>
      <c r="F21" s="307" t="s">
        <v>13</v>
      </c>
      <c r="G21" s="53"/>
      <c r="O21" s="71" t="s">
        <v>56</v>
      </c>
      <c r="P21" s="72" t="s">
        <v>58</v>
      </c>
      <c r="Q21" s="124">
        <f>IF(T1="SI",3*T21,0)</f>
        <v>0</v>
      </c>
      <c r="R21" s="617"/>
      <c r="S21" s="307" t="s">
        <v>13</v>
      </c>
      <c r="T21" s="53"/>
      <c r="U21" s="114"/>
      <c r="X21" s="68" t="s">
        <v>40</v>
      </c>
      <c r="Y21" s="69" t="s">
        <v>119</v>
      </c>
      <c r="Z21" s="124">
        <f>IF(AC1="SI",IF(AC21&gt;0,IF(AC21&gt;1,2,0),0),0)</f>
        <v>0</v>
      </c>
      <c r="AA21" s="673"/>
      <c r="AB21" s="306" t="s">
        <v>13</v>
      </c>
      <c r="AC21" s="50"/>
      <c r="AH21" s="71" t="s">
        <v>56</v>
      </c>
      <c r="AI21" s="72" t="s">
        <v>58</v>
      </c>
      <c r="AJ21" s="124">
        <f>IF(AM1="SI",3*AM21,0)</f>
        <v>0</v>
      </c>
      <c r="AK21" s="623"/>
      <c r="AL21" s="307" t="s">
        <v>13</v>
      </c>
      <c r="AM21" s="53"/>
      <c r="AN21" s="114"/>
    </row>
    <row r="22" spans="1:41" ht="24.7" customHeight="1" thickBot="1" x14ac:dyDescent="0.45">
      <c r="A22" s="36" t="s">
        <v>59</v>
      </c>
      <c r="B22" s="27" t="s">
        <v>60</v>
      </c>
      <c r="C22" s="314">
        <f>IF(G1="si",IF(G22&gt;4,2,0.5*G22),0)</f>
        <v>0</v>
      </c>
      <c r="D22" s="83"/>
      <c r="E22" s="685"/>
      <c r="F22" s="307" t="s">
        <v>13</v>
      </c>
      <c r="G22" s="54"/>
      <c r="I22" s="111"/>
      <c r="J22" s="111"/>
      <c r="K22" s="111"/>
      <c r="O22" s="73" t="s">
        <v>59</v>
      </c>
      <c r="P22" s="74" t="s">
        <v>60</v>
      </c>
      <c r="Q22" s="124">
        <f>IF(T22&gt;4,2,0.5*T22)</f>
        <v>0</v>
      </c>
      <c r="R22" s="617"/>
      <c r="S22" s="307" t="s">
        <v>13</v>
      </c>
      <c r="T22" s="54"/>
      <c r="U22" s="114"/>
      <c r="X22" s="68" t="s">
        <v>43</v>
      </c>
      <c r="Y22" s="69" t="s">
        <v>114</v>
      </c>
      <c r="Z22" s="124">
        <f>IF(AC1="SI",IF(AC22&gt;0,6*AC22,0),0)</f>
        <v>0</v>
      </c>
      <c r="AA22" s="673"/>
      <c r="AB22" s="306" t="s">
        <v>13</v>
      </c>
      <c r="AC22" s="50"/>
      <c r="AH22" s="73" t="s">
        <v>59</v>
      </c>
      <c r="AI22" s="74" t="s">
        <v>60</v>
      </c>
      <c r="AJ22" s="124">
        <f>IF(AM22&gt;4,2,0.5*AM22)</f>
        <v>0</v>
      </c>
      <c r="AK22" s="623"/>
      <c r="AL22" s="307" t="s">
        <v>13</v>
      </c>
      <c r="AM22" s="54"/>
      <c r="AN22" s="114"/>
    </row>
    <row r="23" spans="1:41" ht="31.5" customHeight="1" thickBot="1" x14ac:dyDescent="0.5">
      <c r="A23" s="38"/>
      <c r="B23" s="28" t="s">
        <v>61</v>
      </c>
      <c r="C23" s="121">
        <f>SUM(C6:C22)</f>
        <v>0</v>
      </c>
      <c r="D23" s="84"/>
      <c r="E23" s="685"/>
      <c r="F23" s="630"/>
      <c r="G23" s="631"/>
      <c r="I23" s="111"/>
      <c r="J23" s="111"/>
      <c r="K23" s="111"/>
      <c r="O23" s="75"/>
      <c r="P23" s="76" t="s">
        <v>61</v>
      </c>
      <c r="Q23" s="103">
        <f>SUM(Q6:Q22)</f>
        <v>0</v>
      </c>
      <c r="R23" s="617"/>
      <c r="S23" s="77"/>
      <c r="T23" s="61"/>
      <c r="U23" s="114"/>
      <c r="X23" s="68" t="s">
        <v>46</v>
      </c>
      <c r="Y23" s="69" t="s">
        <v>115</v>
      </c>
      <c r="Z23" s="124">
        <f>IF(AC1="si",IF(AC23&gt;0,3*AC23,0),0)</f>
        <v>0</v>
      </c>
      <c r="AA23" s="673"/>
      <c r="AB23" s="306" t="s">
        <v>13</v>
      </c>
      <c r="AC23" s="50"/>
      <c r="AH23" s="75"/>
      <c r="AI23" s="76" t="s">
        <v>61</v>
      </c>
      <c r="AJ23" s="103">
        <f>SUM(AJ6:AJ22)</f>
        <v>0</v>
      </c>
      <c r="AK23" s="623"/>
      <c r="AL23" s="77"/>
      <c r="AM23" s="61"/>
      <c r="AN23" s="114"/>
    </row>
    <row r="24" spans="1:41" ht="22.5" customHeight="1" thickBot="1" x14ac:dyDescent="0.45">
      <c r="A24" s="195" t="s">
        <v>160</v>
      </c>
      <c r="B24" s="196" t="s">
        <v>222</v>
      </c>
      <c r="C24" s="118">
        <f>+'TITOLI SERVIZIO'!EN42</f>
        <v>0</v>
      </c>
      <c r="D24" s="45"/>
      <c r="E24" s="685"/>
      <c r="F24" s="296" t="s">
        <v>244</v>
      </c>
      <c r="G24" s="7"/>
      <c r="I24" s="112"/>
      <c r="J24" s="112"/>
      <c r="K24" s="112"/>
      <c r="O24" s="195" t="s">
        <v>160</v>
      </c>
      <c r="P24" s="196" t="s">
        <v>222</v>
      </c>
      <c r="Q24" s="303">
        <f>+'TITOLI SERVIZIO'!EN42</f>
        <v>0</v>
      </c>
      <c r="R24" s="617"/>
      <c r="S24" s="296" t="s">
        <v>244</v>
      </c>
      <c r="T24" s="7"/>
      <c r="U24" s="114"/>
      <c r="X24" s="68" t="s">
        <v>49</v>
      </c>
      <c r="Y24" s="70" t="s">
        <v>52</v>
      </c>
      <c r="Z24" s="44">
        <f>IF(AC1="SI",IF(AC24=0,0,IF(OR(AC24="C1",AC24="C2",AC24="B2"),IF(AC24="b2",3,IF(AC24="c1",4,6)))),0)</f>
        <v>0</v>
      </c>
      <c r="AA24" s="673"/>
      <c r="AB24" s="86" t="s">
        <v>51</v>
      </c>
      <c r="AC24" s="50"/>
      <c r="AD24" s="664" t="str">
        <f>IF(AND(AC24&lt;&gt;"B2",AC24&lt;&gt;"C1",AC24&lt;&gt;"C2",AC24&lt;&gt;""),"Inserire Cert.ne !"," ")</f>
        <v xml:space="preserve"> </v>
      </c>
      <c r="AE24" s="665"/>
      <c r="AH24" s="195" t="s">
        <v>160</v>
      </c>
      <c r="AI24" s="196" t="s">
        <v>222</v>
      </c>
      <c r="AJ24" s="303">
        <f>+'TITOLI SERVIZIO'!EN42</f>
        <v>0</v>
      </c>
      <c r="AK24" s="623"/>
      <c r="AL24" s="296" t="s">
        <v>244</v>
      </c>
      <c r="AM24" s="7"/>
      <c r="AN24" s="114"/>
    </row>
    <row r="25" spans="1:41" ht="24.7" customHeight="1" thickBot="1" x14ac:dyDescent="0.45">
      <c r="A25" s="119"/>
      <c r="B25" s="196" t="s">
        <v>223</v>
      </c>
      <c r="C25" s="118">
        <f>+'TITOLI SERVIZIO'!FF42</f>
        <v>0</v>
      </c>
      <c r="D25" s="35"/>
      <c r="E25" s="685"/>
      <c r="F25" s="297">
        <f>IF((C24+C25)&lt;&gt;'TITOLI SERVIZIO'!EW42,"ERRORE",+'TITOLI SERVIZIO'!EW42)</f>
        <v>0</v>
      </c>
      <c r="G25" s="7"/>
      <c r="I25" s="112"/>
      <c r="J25" s="112"/>
      <c r="K25" s="112"/>
      <c r="O25" s="119"/>
      <c r="P25" s="196" t="s">
        <v>223</v>
      </c>
      <c r="Q25" s="303">
        <f>+'TITOLI SERVIZIO'!FF42</f>
        <v>0</v>
      </c>
      <c r="R25" s="617"/>
      <c r="S25" s="297">
        <f>IF((Q24+Q25)&lt;&gt;'TITOLI SERVIZIO'!EW42,"ERRORE",+'TITOLI SERVIZIO'!EW42)</f>
        <v>0</v>
      </c>
      <c r="T25" s="7"/>
      <c r="U25" s="114"/>
      <c r="X25" s="71" t="s">
        <v>53</v>
      </c>
      <c r="Y25" s="72" t="s">
        <v>55</v>
      </c>
      <c r="Z25" s="124">
        <f>IF(AC1="SI",IF(AC25&gt;0,1*AC25,0),0)</f>
        <v>0</v>
      </c>
      <c r="AA25" s="673"/>
      <c r="AB25" s="307" t="s">
        <v>13</v>
      </c>
      <c r="AC25" s="132"/>
      <c r="AD25" s="134" t="str">
        <f>IF(AND(AC25&lt;&gt;"B2",AC25&lt;&gt;"C1",AC25&lt;&gt;"C2",AC25&lt;&gt;""),"Inserire Cert.ne !"," ")</f>
        <v xml:space="preserve"> </v>
      </c>
      <c r="AE25" s="115"/>
      <c r="AH25" s="119"/>
      <c r="AI25" s="196" t="s">
        <v>223</v>
      </c>
      <c r="AJ25" s="303">
        <f>+'TITOLI SERVIZIO'!FF42</f>
        <v>0</v>
      </c>
      <c r="AK25" s="623"/>
      <c r="AL25" s="297">
        <f>IF((AJ24+AJ25)&lt;&gt;'TITOLI SERVIZIO'!EW42,"ERRORE",+'TITOLI SERVIZIO'!EW42)</f>
        <v>0</v>
      </c>
      <c r="AM25" s="7"/>
      <c r="AN25" s="114"/>
    </row>
    <row r="26" spans="1:41" ht="25.5" customHeight="1" thickBot="1" x14ac:dyDescent="0.45">
      <c r="A26" s="36"/>
      <c r="B26" s="116" t="s">
        <v>124</v>
      </c>
      <c r="C26" s="118"/>
      <c r="D26" s="37"/>
      <c r="E26" s="685"/>
      <c r="F26" s="19"/>
      <c r="G26" s="7"/>
      <c r="I26" s="112"/>
      <c r="J26" s="112"/>
      <c r="K26" s="112"/>
      <c r="O26" s="36"/>
      <c r="P26" s="116" t="s">
        <v>124</v>
      </c>
      <c r="Q26" s="304"/>
      <c r="R26" s="617"/>
      <c r="S26" s="19"/>
      <c r="T26" s="7"/>
      <c r="X26" s="71" t="s">
        <v>56</v>
      </c>
      <c r="Y26" s="72" t="s">
        <v>120</v>
      </c>
      <c r="Z26" s="124">
        <f>IF(AC1="SI",IF(AC26&gt;0,3*AC26,0),0)</f>
        <v>0</v>
      </c>
      <c r="AA26" s="673"/>
      <c r="AB26" s="307" t="s">
        <v>13</v>
      </c>
      <c r="AC26" s="52"/>
      <c r="AH26" s="36"/>
      <c r="AI26" s="116" t="s">
        <v>124</v>
      </c>
      <c r="AJ26" s="304"/>
      <c r="AK26" s="623"/>
      <c r="AL26" s="19"/>
      <c r="AM26" s="7"/>
    </row>
    <row r="27" spans="1:41" ht="32.25" customHeight="1" thickBot="1" x14ac:dyDescent="0.45">
      <c r="A27" s="40"/>
      <c r="B27" s="117" t="s">
        <v>123</v>
      </c>
      <c r="C27" s="118"/>
      <c r="D27" s="41"/>
      <c r="E27" s="685"/>
      <c r="F27" s="19"/>
      <c r="G27" s="7"/>
      <c r="I27" s="113"/>
      <c r="J27" s="113"/>
      <c r="K27" s="113"/>
      <c r="O27" s="40"/>
      <c r="P27" s="117" t="s">
        <v>123</v>
      </c>
      <c r="Q27" s="304"/>
      <c r="R27" s="617"/>
      <c r="S27" s="19"/>
      <c r="T27" s="7"/>
      <c r="X27" s="73" t="s">
        <v>59</v>
      </c>
      <c r="Y27" s="72" t="s">
        <v>116</v>
      </c>
      <c r="Z27" s="124">
        <f>IF(AC1="SI",IF(AC27&gt;0,IF(AC27&gt;4,2,0.5*AC27),0),0)</f>
        <v>0</v>
      </c>
      <c r="AA27" s="673"/>
      <c r="AB27" s="307" t="s">
        <v>13</v>
      </c>
      <c r="AC27" s="53"/>
      <c r="AH27" s="40"/>
      <c r="AI27" s="117" t="s">
        <v>123</v>
      </c>
      <c r="AJ27" s="304"/>
      <c r="AK27" s="623"/>
      <c r="AL27" s="19"/>
      <c r="AM27" s="7"/>
    </row>
    <row r="28" spans="1:41" ht="21.7" customHeight="1" thickBot="1" x14ac:dyDescent="0.5">
      <c r="A28" s="38"/>
      <c r="B28" s="216" t="s">
        <v>62</v>
      </c>
      <c r="C28" s="120">
        <f>+C24+C25-C26+C27</f>
        <v>0</v>
      </c>
      <c r="D28" s="39"/>
      <c r="E28" s="685"/>
      <c r="G28" s="7"/>
      <c r="O28" s="38"/>
      <c r="P28" s="216" t="s">
        <v>62</v>
      </c>
      <c r="Q28" s="89">
        <f>+Q24+Q25-Q26+Q27</f>
        <v>0</v>
      </c>
      <c r="R28" s="617"/>
      <c r="S28" s="19"/>
      <c r="T28" s="7"/>
      <c r="X28" s="129"/>
      <c r="Y28" s="130"/>
      <c r="Z28" s="131"/>
      <c r="AA28" s="673"/>
      <c r="AB28" s="77"/>
      <c r="AC28" s="133"/>
      <c r="AH28" s="38"/>
      <c r="AI28" s="216" t="s">
        <v>62</v>
      </c>
      <c r="AJ28" s="320">
        <f>+AJ24+AJ25-AJ26+AJ27</f>
        <v>0</v>
      </c>
      <c r="AK28" s="623"/>
      <c r="AL28" s="19"/>
      <c r="AM28" s="7"/>
    </row>
    <row r="29" spans="1:41" ht="18.399999999999999" thickBot="1" x14ac:dyDescent="0.45">
      <c r="A29" s="36"/>
      <c r="B29" s="1"/>
      <c r="C29" s="5"/>
      <c r="D29" s="42"/>
      <c r="E29" s="685"/>
      <c r="F29" s="19"/>
      <c r="G29" s="7"/>
      <c r="O29" s="73"/>
      <c r="P29" s="1"/>
      <c r="Q29" s="5"/>
      <c r="R29" s="617"/>
      <c r="X29" s="75"/>
      <c r="Y29" s="127" t="s">
        <v>122</v>
      </c>
      <c r="Z29" s="103">
        <f>SUM(Z11:Z28)</f>
        <v>0</v>
      </c>
      <c r="AA29" s="673"/>
      <c r="AB29" s="61"/>
      <c r="AC29" s="61"/>
      <c r="AH29" s="73"/>
      <c r="AI29" s="1"/>
      <c r="AJ29" s="5"/>
      <c r="AK29" s="623"/>
    </row>
    <row r="30" spans="1:41" ht="25.5" customHeight="1" thickTop="1" thickBot="1" x14ac:dyDescent="0.45">
      <c r="A30" s="660" t="s">
        <v>63</v>
      </c>
      <c r="B30" s="661"/>
      <c r="C30" s="123">
        <f>+C4+C23+C28</f>
        <v>0</v>
      </c>
      <c r="D30" s="43"/>
      <c r="E30" s="685"/>
      <c r="F30" s="289"/>
      <c r="O30" s="632" t="s">
        <v>63</v>
      </c>
      <c r="P30" s="633"/>
      <c r="Q30" s="305">
        <f>+Q4+Q5+Q23+Q28</f>
        <v>0</v>
      </c>
      <c r="R30" s="617"/>
      <c r="X30" s="195" t="s">
        <v>160</v>
      </c>
      <c r="Y30" s="294" t="s">
        <v>222</v>
      </c>
      <c r="Z30" s="194">
        <f>+'TITOLI SERVIZIO'!EN42</f>
        <v>0</v>
      </c>
      <c r="AA30" s="673"/>
      <c r="AB30" s="296" t="s">
        <v>244</v>
      </c>
      <c r="AC30" s="7"/>
      <c r="AH30" s="632" t="s">
        <v>63</v>
      </c>
      <c r="AI30" s="633"/>
      <c r="AJ30" s="305">
        <f>+AJ4+AJ5+AJ23+AJ28</f>
        <v>0</v>
      </c>
      <c r="AK30" s="623"/>
    </row>
    <row r="31" spans="1:41" ht="23.25" thickTop="1" thickBot="1" x14ac:dyDescent="0.45">
      <c r="A31" s="643">
        <v>1</v>
      </c>
      <c r="B31" s="643"/>
      <c r="C31" s="643"/>
      <c r="E31" s="685"/>
      <c r="F31" s="640" t="str">
        <f>IF(OR(G1=0,G1&lt;&gt;"si"),"",IF(H2&lt;&gt;C30,"RETTIFICA","CONVALIDA"))</f>
        <v/>
      </c>
      <c r="G31" s="639"/>
      <c r="O31" s="644">
        <v>2</v>
      </c>
      <c r="P31" s="645"/>
      <c r="Q31" s="645"/>
      <c r="R31" s="618"/>
      <c r="S31" s="640" t="str">
        <f>IF(T1=0,"",IF(U2&lt;&gt;Q30,"RETTIFICA","CONVALIDA"))</f>
        <v/>
      </c>
      <c r="T31" s="639"/>
      <c r="X31" s="119"/>
      <c r="Y31" s="295" t="s">
        <v>223</v>
      </c>
      <c r="Z31" s="293">
        <f>+'TITOLI SERVIZIO'!FF42</f>
        <v>0</v>
      </c>
      <c r="AA31" s="673"/>
      <c r="AB31" s="297">
        <f>IF((Z30+Z31)&lt;&gt;'TITOLI SERVIZIO'!EW42,"ERRORE",+'TITOLI SERVIZIO'!EW42)</f>
        <v>0</v>
      </c>
      <c r="AC31" s="7"/>
      <c r="AH31" s="646">
        <v>4</v>
      </c>
      <c r="AI31" s="647"/>
      <c r="AJ31" s="648"/>
      <c r="AK31" s="624"/>
      <c r="AL31" s="640" t="str">
        <f>IF(AM1=0,"",IF(AN2&lt;&gt;AJ30,"RETTIFICA","CONVALIDA"))</f>
        <v/>
      </c>
      <c r="AM31" s="639"/>
    </row>
    <row r="32" spans="1:41" ht="20.25" customHeight="1" thickBot="1" x14ac:dyDescent="0.45">
      <c r="X32" s="36"/>
      <c r="Y32" s="291" t="s">
        <v>225</v>
      </c>
      <c r="Z32" s="126"/>
      <c r="AA32" s="673"/>
      <c r="AB32" s="19"/>
      <c r="AC32" s="7"/>
    </row>
    <row r="33" spans="6:29" ht="28.15" thickBot="1" x14ac:dyDescent="0.45">
      <c r="X33" s="40"/>
      <c r="Y33" s="292" t="s">
        <v>123</v>
      </c>
      <c r="Z33" s="126"/>
      <c r="AA33" s="673"/>
      <c r="AB33" s="19"/>
      <c r="AC33" s="7"/>
    </row>
    <row r="34" spans="6:29" ht="18.399999999999999" thickBot="1" x14ac:dyDescent="0.45">
      <c r="F34" s="1" t="s">
        <v>64</v>
      </c>
      <c r="X34" s="75"/>
      <c r="Y34" s="290" t="s">
        <v>224</v>
      </c>
      <c r="Z34" s="46">
        <f>+Z30+Z31-Z32+Z33</f>
        <v>0</v>
      </c>
      <c r="AA34" s="673"/>
      <c r="AB34" s="19"/>
      <c r="AC34" s="7"/>
    </row>
    <row r="35" spans="6:29" ht="13.5" thickBot="1" x14ac:dyDescent="0.45">
      <c r="X35" s="73"/>
      <c r="Y35" s="1"/>
      <c r="Z35" s="5"/>
      <c r="AA35" s="673"/>
    </row>
    <row r="36" spans="6:29" ht="20.25" thickBot="1" x14ac:dyDescent="0.45">
      <c r="X36" s="628" t="s">
        <v>63</v>
      </c>
      <c r="Y36" s="629"/>
      <c r="Z36" s="90">
        <f>Z10+Z29+Z34</f>
        <v>0</v>
      </c>
      <c r="AA36" s="673"/>
    </row>
    <row r="37" spans="6:29" ht="26" customHeight="1" thickBot="1" x14ac:dyDescent="0.45">
      <c r="X37" s="649">
        <v>3</v>
      </c>
      <c r="Y37" s="649"/>
      <c r="Z37" s="649"/>
      <c r="AA37" s="673"/>
      <c r="AB37" s="640" t="str">
        <f>IF(AC1=0,"",IF(AD2&lt;&gt;Z36,"RETTIFICA","CONVALIDA"))</f>
        <v>CONVALIDA</v>
      </c>
      <c r="AC37" s="639"/>
    </row>
  </sheetData>
  <sheetProtection algorithmName="SHA-512" hashValue="jepo0iuke1r2G7FtZM6ltat7Zr9hKcA4PRJmkZTUVtN6RcH8D2zz3Ip0wD+eMbl/9t0i+BdBDcFmAdEQ2QQwEg==" saltValue="MBpECzVLzXu6o7yutED3dg==" spinCount="100000" sheet="1" objects="1" scenarios="1"/>
  <mergeCells count="42">
    <mergeCell ref="AF1:AF7"/>
    <mergeCell ref="AH30:AI30"/>
    <mergeCell ref="AH31:AJ31"/>
    <mergeCell ref="AO1:AO7"/>
    <mergeCell ref="AP1:AP7"/>
    <mergeCell ref="AI3:AJ3"/>
    <mergeCell ref="AL6:AM6"/>
    <mergeCell ref="AN19:AO19"/>
    <mergeCell ref="AL2:AM2"/>
    <mergeCell ref="AK1:AK31"/>
    <mergeCell ref="AL31:AM31"/>
    <mergeCell ref="F31:G31"/>
    <mergeCell ref="S31:T31"/>
    <mergeCell ref="AD24:AE24"/>
    <mergeCell ref="AB37:AC37"/>
    <mergeCell ref="AB2:AC2"/>
    <mergeCell ref="I1:I7"/>
    <mergeCell ref="P3:Q3"/>
    <mergeCell ref="O30:P30"/>
    <mergeCell ref="AE1:AE7"/>
    <mergeCell ref="Y3:Z3"/>
    <mergeCell ref="X10:Y10"/>
    <mergeCell ref="V1:V7"/>
    <mergeCell ref="J1:J7"/>
    <mergeCell ref="W1:W7"/>
    <mergeCell ref="AA1:AA37"/>
    <mergeCell ref="E1:E31"/>
    <mergeCell ref="A31:C31"/>
    <mergeCell ref="O31:Q31"/>
    <mergeCell ref="R1:R31"/>
    <mergeCell ref="X37:Z37"/>
    <mergeCell ref="B3:D3"/>
    <mergeCell ref="B5:D5"/>
    <mergeCell ref="A30:B30"/>
    <mergeCell ref="X36:Y36"/>
    <mergeCell ref="H19:I19"/>
    <mergeCell ref="U19:V19"/>
    <mergeCell ref="F2:G2"/>
    <mergeCell ref="S2:T2"/>
    <mergeCell ref="F5:G5"/>
    <mergeCell ref="S6:T6"/>
    <mergeCell ref="F23:G23"/>
  </mergeCell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26D22-8FBF-49FF-8F28-0522D1A8E266}">
  <dimension ref="C1:AC46"/>
  <sheetViews>
    <sheetView zoomScale="75" zoomScaleNormal="75" workbookViewId="0">
      <selection activeCell="E12" sqref="E12"/>
    </sheetView>
  </sheetViews>
  <sheetFormatPr defaultRowHeight="13.15" x14ac:dyDescent="0.4"/>
  <cols>
    <col min="2" max="2" width="26.7109375" customWidth="1"/>
    <col min="3" max="3" width="11.7109375" customWidth="1"/>
    <col min="4" max="4" width="16.78515625" customWidth="1"/>
    <col min="5" max="5" width="16.42578125" customWidth="1"/>
    <col min="6" max="6" width="10.28515625" customWidth="1"/>
    <col min="9" max="9" width="10.42578125" customWidth="1"/>
    <col min="10" max="10" width="5.0703125" customWidth="1"/>
    <col min="11" max="11" width="12.5703125" customWidth="1"/>
    <col min="12" max="12" width="16.7109375" customWidth="1"/>
    <col min="13" max="13" width="16.42578125" customWidth="1"/>
    <col min="14" max="14" width="7" customWidth="1"/>
    <col min="15" max="15" width="3.0703125" customWidth="1"/>
    <col min="16" max="16" width="9.92578125" customWidth="1"/>
    <col min="17" max="17" width="8.42578125" customWidth="1"/>
    <col min="18" max="18" width="8.92578125" customWidth="1"/>
    <col min="19" max="20" width="7.03125E-2" hidden="1" customWidth="1"/>
    <col min="21" max="21" width="0.28515625" hidden="1" customWidth="1"/>
    <col min="22" max="22" width="8.5703125" hidden="1" customWidth="1"/>
    <col min="23" max="23" width="6" hidden="1" customWidth="1"/>
    <col min="24" max="24" width="0.28515625" hidden="1" customWidth="1"/>
    <col min="25" max="25" width="7.03125E-2" hidden="1" customWidth="1"/>
    <col min="26" max="26" width="5.0703125" hidden="1" customWidth="1"/>
    <col min="27" max="27" width="2.92578125" hidden="1" customWidth="1"/>
    <col min="28" max="28" width="13.78515625" bestFit="1" customWidth="1"/>
  </cols>
  <sheetData>
    <row r="1" spans="3:28" ht="13.5" thickBot="1" x14ac:dyDescent="0.45"/>
    <row r="2" spans="3:28" ht="37.450000000000003" customHeight="1" thickTop="1" thickBot="1" x14ac:dyDescent="0.45">
      <c r="C2" s="708" t="s">
        <v>88</v>
      </c>
      <c r="D2" s="709"/>
      <c r="E2" s="709"/>
      <c r="F2" s="709"/>
      <c r="G2" s="709"/>
      <c r="H2" s="709"/>
      <c r="I2" s="710"/>
      <c r="K2" s="722" t="s">
        <v>65</v>
      </c>
      <c r="L2" s="723"/>
      <c r="M2" s="723"/>
      <c r="N2" s="723"/>
      <c r="O2" s="723"/>
      <c r="P2" s="723"/>
      <c r="Q2" s="723"/>
      <c r="R2" s="724"/>
      <c r="S2" s="9"/>
      <c r="T2" s="4"/>
      <c r="U2" s="4"/>
      <c r="V2" s="4"/>
      <c r="W2" s="4"/>
      <c r="X2" s="4"/>
      <c r="Y2" s="4"/>
      <c r="Z2" s="4"/>
      <c r="AA2" s="4"/>
      <c r="AB2" s="4"/>
    </row>
    <row r="3" spans="3:28" ht="28.5" customHeight="1" thickBot="1" x14ac:dyDescent="0.45">
      <c r="C3" s="711" t="s">
        <v>161</v>
      </c>
      <c r="D3" s="712"/>
      <c r="E3" s="712"/>
      <c r="F3" s="712"/>
      <c r="G3" s="712"/>
      <c r="H3" s="712"/>
      <c r="I3" s="713"/>
      <c r="J3" s="1"/>
      <c r="K3" s="705" t="s">
        <v>162</v>
      </c>
      <c r="L3" s="706"/>
      <c r="M3" s="706"/>
      <c r="N3" s="706"/>
      <c r="O3" s="706"/>
      <c r="P3" s="706"/>
      <c r="Q3" s="706"/>
      <c r="R3" s="707"/>
      <c r="S3" s="10"/>
      <c r="T3" s="4"/>
      <c r="U3" s="4"/>
      <c r="V3" s="4"/>
      <c r="W3" s="4"/>
      <c r="X3" s="4"/>
      <c r="Y3" s="4"/>
      <c r="Z3" s="4"/>
      <c r="AA3" s="4"/>
      <c r="AB3" s="4"/>
    </row>
    <row r="4" spans="3:28" ht="21" customHeight="1" thickBot="1" x14ac:dyDescent="0.45">
      <c r="C4" s="716" t="s">
        <v>89</v>
      </c>
      <c r="D4" s="718" t="s">
        <v>66</v>
      </c>
      <c r="E4" s="718" t="s">
        <v>67</v>
      </c>
      <c r="F4" s="714" t="s">
        <v>68</v>
      </c>
      <c r="G4" s="720" t="s">
        <v>69</v>
      </c>
      <c r="H4" s="720"/>
      <c r="I4" s="721"/>
      <c r="K4" s="716" t="s">
        <v>89</v>
      </c>
      <c r="L4" s="718" t="s">
        <v>66</v>
      </c>
      <c r="M4" s="718" t="s">
        <v>67</v>
      </c>
      <c r="N4" s="727" t="s">
        <v>68</v>
      </c>
      <c r="O4" s="727"/>
      <c r="P4" s="720" t="s">
        <v>69</v>
      </c>
      <c r="Q4" s="720"/>
      <c r="R4" s="721"/>
      <c r="S4" s="11"/>
      <c r="T4" s="4"/>
      <c r="U4" s="4"/>
      <c r="V4" s="4"/>
      <c r="W4" s="4"/>
      <c r="X4" s="4"/>
      <c r="Y4" s="4"/>
      <c r="Z4" s="4"/>
      <c r="AA4" s="4"/>
      <c r="AB4" s="4"/>
    </row>
    <row r="5" spans="3:28" ht="39" customHeight="1" thickBot="1" x14ac:dyDescent="0.45">
      <c r="C5" s="717"/>
      <c r="D5" s="719"/>
      <c r="E5" s="719"/>
      <c r="F5" s="715"/>
      <c r="G5" s="199" t="s">
        <v>70</v>
      </c>
      <c r="H5" s="199" t="s">
        <v>71</v>
      </c>
      <c r="I5" s="200" t="s">
        <v>72</v>
      </c>
      <c r="K5" s="725"/>
      <c r="L5" s="726"/>
      <c r="M5" s="726"/>
      <c r="N5" s="728"/>
      <c r="O5" s="728"/>
      <c r="P5" s="197" t="s">
        <v>70</v>
      </c>
      <c r="Q5" s="197" t="s">
        <v>71</v>
      </c>
      <c r="R5" s="198" t="s">
        <v>72</v>
      </c>
      <c r="S5" s="4"/>
      <c r="T5" s="4"/>
      <c r="U5" s="4"/>
      <c r="V5" s="4"/>
      <c r="W5" s="4"/>
      <c r="X5" s="4"/>
      <c r="Y5" s="4"/>
      <c r="Z5" s="4"/>
      <c r="AA5" s="4"/>
      <c r="AB5" s="4"/>
    </row>
    <row r="6" spans="3:28" ht="24.7" customHeight="1" thickTop="1" thickBot="1" x14ac:dyDescent="0.6">
      <c r="C6" s="201" t="s">
        <v>275</v>
      </c>
      <c r="D6" s="202">
        <f>+L6</f>
        <v>36526</v>
      </c>
      <c r="E6" s="202">
        <v>36891</v>
      </c>
      <c r="F6" s="207">
        <f>IF(D6=0,0,_xlfn.DAYS(E6,D6)+1)</f>
        <v>366</v>
      </c>
      <c r="G6" s="208">
        <f>INT(YEARFRAC(D6,E6))</f>
        <v>1</v>
      </c>
      <c r="H6" s="209">
        <f>INT(F6/30)-INT(F6/30/12)*12</f>
        <v>0</v>
      </c>
      <c r="I6" s="208">
        <f>F6-INT(F6/30)*30</f>
        <v>6</v>
      </c>
      <c r="K6" s="456" t="s">
        <v>275</v>
      </c>
      <c r="L6" s="202">
        <v>36526</v>
      </c>
      <c r="M6" s="202">
        <v>36891</v>
      </c>
      <c r="N6" s="729">
        <f>IF(L6=0,0,ROUND(M6-L6+1,0))</f>
        <v>366</v>
      </c>
      <c r="O6" s="729"/>
      <c r="P6" s="213">
        <f>FLOOR(T6,1)</f>
        <v>1</v>
      </c>
      <c r="Q6" s="213">
        <f>FLOOR(X6,1)</f>
        <v>0</v>
      </c>
      <c r="R6" s="213">
        <f>W6-Z6</f>
        <v>1</v>
      </c>
      <c r="S6" s="12">
        <f>V6+Z6+AA6</f>
        <v>366</v>
      </c>
      <c r="T6" s="12">
        <f>N6/365</f>
        <v>1.0027397260273974</v>
      </c>
      <c r="U6" s="12">
        <f>FLOOR(T6,1)</f>
        <v>1</v>
      </c>
      <c r="V6" s="12">
        <f>U6*365</f>
        <v>365</v>
      </c>
      <c r="W6" s="12">
        <f>N6-V6</f>
        <v>1</v>
      </c>
      <c r="X6" s="12">
        <f>W6/30</f>
        <v>3.3333333333333333E-2</v>
      </c>
      <c r="Y6" s="12">
        <f>FLOOR(X6,1)</f>
        <v>0</v>
      </c>
      <c r="Z6" s="4">
        <f>Y6*30</f>
        <v>0</v>
      </c>
      <c r="AA6" s="4">
        <f>W6-Z6</f>
        <v>1</v>
      </c>
      <c r="AB6" s="13"/>
    </row>
    <row r="7" spans="3:28" ht="22.5" thickBot="1" x14ac:dyDescent="0.6">
      <c r="C7" s="203"/>
      <c r="D7" s="204">
        <v>36892</v>
      </c>
      <c r="E7" s="204">
        <v>37256</v>
      </c>
      <c r="F7" s="210">
        <f>IF(D7=0,0,_xlfn.DAYS(E7,D7)+1)</f>
        <v>365</v>
      </c>
      <c r="G7" s="211">
        <f>INT(F7/30/12)</f>
        <v>1</v>
      </c>
      <c r="H7" s="211">
        <f>INT(F7/30)-INT(F7/30/12)*12</f>
        <v>0</v>
      </c>
      <c r="I7" s="212">
        <f>F7-INT(F7/30)*30</f>
        <v>5</v>
      </c>
      <c r="K7" s="205"/>
      <c r="L7" s="204">
        <v>36892</v>
      </c>
      <c r="M7" s="204">
        <v>37256</v>
      </c>
      <c r="N7" s="704">
        <f t="shared" ref="N7:N39" si="0">IF(L7=0,0,ROUND(M7-L7+1,0))</f>
        <v>365</v>
      </c>
      <c r="O7" s="704"/>
      <c r="P7" s="214">
        <f t="shared" ref="P7:P39" si="1">FLOOR(T7,1)</f>
        <v>1</v>
      </c>
      <c r="Q7" s="214">
        <f t="shared" ref="Q7:Q39" si="2">FLOOR(X7,1)</f>
        <v>0</v>
      </c>
      <c r="R7" s="214">
        <f t="shared" ref="R7:R39" si="3">W7-Z7</f>
        <v>0</v>
      </c>
      <c r="S7" s="12">
        <f t="shared" ref="S7:S39" si="4">V7+Z7+AA7</f>
        <v>365</v>
      </c>
      <c r="T7" s="12">
        <f t="shared" ref="T7:T39" si="5">N7/365</f>
        <v>1</v>
      </c>
      <c r="U7" s="12">
        <f t="shared" ref="U7:U39" si="6">FLOOR(T7,1)</f>
        <v>1</v>
      </c>
      <c r="V7" s="12">
        <f t="shared" ref="V7:V39" si="7">U7*365</f>
        <v>365</v>
      </c>
      <c r="W7" s="12">
        <f t="shared" ref="W7:W39" si="8">N7-V7</f>
        <v>0</v>
      </c>
      <c r="X7" s="12">
        <f t="shared" ref="X7:X39" si="9">W7/30</f>
        <v>0</v>
      </c>
      <c r="Y7" s="12">
        <f t="shared" ref="Y7:Y39" si="10">FLOOR(X7,1)</f>
        <v>0</v>
      </c>
      <c r="Z7" s="4">
        <f t="shared" ref="Z7:Z39" si="11">Y7*30</f>
        <v>0</v>
      </c>
      <c r="AA7" s="4">
        <f t="shared" ref="AA7:AA39" si="12">W7-Z7</f>
        <v>0</v>
      </c>
      <c r="AB7" s="13"/>
    </row>
    <row r="8" spans="3:28" ht="22.5" thickBot="1" x14ac:dyDescent="0.6">
      <c r="C8" s="203"/>
      <c r="D8" s="204"/>
      <c r="E8" s="204"/>
      <c r="F8" s="210">
        <f>IF(D8=0,0,_xlfn.DAYS(E8,D8)+1)</f>
        <v>0</v>
      </c>
      <c r="G8" s="211">
        <f>INT(F8/30/12)</f>
        <v>0</v>
      </c>
      <c r="H8" s="211">
        <f>INT(F8/30)-INT(F8/30/12)*12</f>
        <v>0</v>
      </c>
      <c r="I8" s="212">
        <f>F8-INT(F8/30)*30</f>
        <v>0</v>
      </c>
      <c r="K8" s="205"/>
      <c r="L8" s="206"/>
      <c r="M8" s="206"/>
      <c r="N8" s="704">
        <f t="shared" si="0"/>
        <v>0</v>
      </c>
      <c r="O8" s="704"/>
      <c r="P8" s="214">
        <f t="shared" si="1"/>
        <v>0</v>
      </c>
      <c r="Q8" s="214">
        <f t="shared" si="2"/>
        <v>0</v>
      </c>
      <c r="R8" s="214">
        <f t="shared" si="3"/>
        <v>0</v>
      </c>
      <c r="S8" s="12">
        <f t="shared" si="4"/>
        <v>0</v>
      </c>
      <c r="T8" s="12">
        <f t="shared" si="5"/>
        <v>0</v>
      </c>
      <c r="U8" s="12">
        <f t="shared" si="6"/>
        <v>0</v>
      </c>
      <c r="V8" s="12">
        <f t="shared" si="7"/>
        <v>0</v>
      </c>
      <c r="W8" s="12">
        <f t="shared" si="8"/>
        <v>0</v>
      </c>
      <c r="X8" s="12">
        <f t="shared" si="9"/>
        <v>0</v>
      </c>
      <c r="Y8" s="12">
        <f t="shared" si="10"/>
        <v>0</v>
      </c>
      <c r="Z8" s="4">
        <f t="shared" si="11"/>
        <v>0</v>
      </c>
      <c r="AA8" s="4">
        <f t="shared" si="12"/>
        <v>0</v>
      </c>
      <c r="AB8" s="13"/>
    </row>
    <row r="9" spans="3:28" ht="22.5" thickBot="1" x14ac:dyDescent="0.6">
      <c r="C9" s="203"/>
      <c r="D9" s="204"/>
      <c r="E9" s="204"/>
      <c r="F9" s="210">
        <f t="shared" ref="F9:F39" si="13">IF(D9=0,0,_xlfn.DAYS(E9,D9)+1)</f>
        <v>0</v>
      </c>
      <c r="G9" s="211">
        <f t="shared" ref="G9:G39" si="14">INT(F9/30/12)</f>
        <v>0</v>
      </c>
      <c r="H9" s="211">
        <f t="shared" ref="H9:H39" si="15">INT(F9/30)-INT(F9/30/12)*12</f>
        <v>0</v>
      </c>
      <c r="I9" s="212">
        <f t="shared" ref="I9:I39" si="16">F9-INT(F9/30)*30</f>
        <v>0</v>
      </c>
      <c r="K9" s="205"/>
      <c r="L9" s="206"/>
      <c r="M9" s="206"/>
      <c r="N9" s="704">
        <f t="shared" si="0"/>
        <v>0</v>
      </c>
      <c r="O9" s="704"/>
      <c r="P9" s="214">
        <f t="shared" si="1"/>
        <v>0</v>
      </c>
      <c r="Q9" s="214">
        <f t="shared" si="2"/>
        <v>0</v>
      </c>
      <c r="R9" s="214">
        <f t="shared" si="3"/>
        <v>0</v>
      </c>
      <c r="S9" s="12">
        <f t="shared" si="4"/>
        <v>0</v>
      </c>
      <c r="T9" s="12">
        <f t="shared" si="5"/>
        <v>0</v>
      </c>
      <c r="U9" s="12">
        <f t="shared" si="6"/>
        <v>0</v>
      </c>
      <c r="V9" s="12">
        <f t="shared" si="7"/>
        <v>0</v>
      </c>
      <c r="W9" s="12">
        <f t="shared" si="8"/>
        <v>0</v>
      </c>
      <c r="X9" s="12">
        <f t="shared" si="9"/>
        <v>0</v>
      </c>
      <c r="Y9" s="12">
        <f t="shared" si="10"/>
        <v>0</v>
      </c>
      <c r="Z9" s="4">
        <f t="shared" si="11"/>
        <v>0</v>
      </c>
      <c r="AA9" s="4">
        <f t="shared" si="12"/>
        <v>0</v>
      </c>
      <c r="AB9" s="13"/>
    </row>
    <row r="10" spans="3:28" ht="22.5" thickBot="1" x14ac:dyDescent="0.6">
      <c r="C10" s="203"/>
      <c r="D10" s="204"/>
      <c r="E10" s="204"/>
      <c r="F10" s="210">
        <f t="shared" si="13"/>
        <v>0</v>
      </c>
      <c r="G10" s="211">
        <f t="shared" si="14"/>
        <v>0</v>
      </c>
      <c r="H10" s="211">
        <f t="shared" si="15"/>
        <v>0</v>
      </c>
      <c r="I10" s="212">
        <f t="shared" si="16"/>
        <v>0</v>
      </c>
      <c r="K10" s="205"/>
      <c r="L10" s="206"/>
      <c r="M10" s="206"/>
      <c r="N10" s="704">
        <f t="shared" si="0"/>
        <v>0</v>
      </c>
      <c r="O10" s="704"/>
      <c r="P10" s="214">
        <f t="shared" si="1"/>
        <v>0</v>
      </c>
      <c r="Q10" s="214">
        <f t="shared" si="2"/>
        <v>0</v>
      </c>
      <c r="R10" s="214">
        <f t="shared" si="3"/>
        <v>0</v>
      </c>
      <c r="S10" s="12">
        <f t="shared" si="4"/>
        <v>0</v>
      </c>
      <c r="T10" s="12">
        <f t="shared" si="5"/>
        <v>0</v>
      </c>
      <c r="U10" s="12">
        <f t="shared" si="6"/>
        <v>0</v>
      </c>
      <c r="V10" s="12">
        <f t="shared" si="7"/>
        <v>0</v>
      </c>
      <c r="W10" s="12">
        <f t="shared" si="8"/>
        <v>0</v>
      </c>
      <c r="X10" s="12">
        <f t="shared" si="9"/>
        <v>0</v>
      </c>
      <c r="Y10" s="12">
        <f t="shared" si="10"/>
        <v>0</v>
      </c>
      <c r="Z10" s="4">
        <f t="shared" si="11"/>
        <v>0</v>
      </c>
      <c r="AA10" s="4">
        <f t="shared" si="12"/>
        <v>0</v>
      </c>
      <c r="AB10" s="13"/>
    </row>
    <row r="11" spans="3:28" ht="22.5" thickBot="1" x14ac:dyDescent="0.6">
      <c r="C11" s="203"/>
      <c r="D11" s="204"/>
      <c r="E11" s="204"/>
      <c r="F11" s="210">
        <f t="shared" si="13"/>
        <v>0</v>
      </c>
      <c r="G11" s="211">
        <f t="shared" si="14"/>
        <v>0</v>
      </c>
      <c r="H11" s="211">
        <f t="shared" si="15"/>
        <v>0</v>
      </c>
      <c r="I11" s="212">
        <f t="shared" si="16"/>
        <v>0</v>
      </c>
      <c r="K11" s="205"/>
      <c r="L11" s="206"/>
      <c r="M11" s="206"/>
      <c r="N11" s="704">
        <f t="shared" si="0"/>
        <v>0</v>
      </c>
      <c r="O11" s="704"/>
      <c r="P11" s="214">
        <f t="shared" si="1"/>
        <v>0</v>
      </c>
      <c r="Q11" s="214">
        <f t="shared" si="2"/>
        <v>0</v>
      </c>
      <c r="R11" s="214">
        <f t="shared" si="3"/>
        <v>0</v>
      </c>
      <c r="S11" s="12">
        <f t="shared" si="4"/>
        <v>0</v>
      </c>
      <c r="T11" s="12">
        <f t="shared" si="5"/>
        <v>0</v>
      </c>
      <c r="U11" s="12">
        <f t="shared" si="6"/>
        <v>0</v>
      </c>
      <c r="V11" s="12">
        <f t="shared" si="7"/>
        <v>0</v>
      </c>
      <c r="W11" s="12">
        <f t="shared" si="8"/>
        <v>0</v>
      </c>
      <c r="X11" s="12">
        <f t="shared" si="9"/>
        <v>0</v>
      </c>
      <c r="Y11" s="12">
        <f t="shared" si="10"/>
        <v>0</v>
      </c>
      <c r="Z11" s="4">
        <f t="shared" si="11"/>
        <v>0</v>
      </c>
      <c r="AA11" s="4">
        <f t="shared" si="12"/>
        <v>0</v>
      </c>
      <c r="AB11" s="13"/>
    </row>
    <row r="12" spans="3:28" ht="22.5" thickBot="1" x14ac:dyDescent="0.6">
      <c r="C12" s="203"/>
      <c r="D12" s="204"/>
      <c r="E12" s="204"/>
      <c r="F12" s="210">
        <f t="shared" si="13"/>
        <v>0</v>
      </c>
      <c r="G12" s="211">
        <f t="shared" si="14"/>
        <v>0</v>
      </c>
      <c r="H12" s="211">
        <f t="shared" si="15"/>
        <v>0</v>
      </c>
      <c r="I12" s="212">
        <f t="shared" si="16"/>
        <v>0</v>
      </c>
      <c r="K12" s="205"/>
      <c r="L12" s="206"/>
      <c r="M12" s="206"/>
      <c r="N12" s="704">
        <f t="shared" si="0"/>
        <v>0</v>
      </c>
      <c r="O12" s="704"/>
      <c r="P12" s="214">
        <f t="shared" si="1"/>
        <v>0</v>
      </c>
      <c r="Q12" s="214">
        <f t="shared" si="2"/>
        <v>0</v>
      </c>
      <c r="R12" s="214">
        <f t="shared" si="3"/>
        <v>0</v>
      </c>
      <c r="S12" s="12">
        <f t="shared" si="4"/>
        <v>0</v>
      </c>
      <c r="T12" s="12">
        <f t="shared" si="5"/>
        <v>0</v>
      </c>
      <c r="U12" s="12">
        <f t="shared" si="6"/>
        <v>0</v>
      </c>
      <c r="V12" s="12">
        <f t="shared" si="7"/>
        <v>0</v>
      </c>
      <c r="W12" s="12">
        <f t="shared" si="8"/>
        <v>0</v>
      </c>
      <c r="X12" s="12">
        <f t="shared" si="9"/>
        <v>0</v>
      </c>
      <c r="Y12" s="12">
        <f t="shared" si="10"/>
        <v>0</v>
      </c>
      <c r="Z12" s="4">
        <f t="shared" si="11"/>
        <v>0</v>
      </c>
      <c r="AA12" s="4">
        <f t="shared" si="12"/>
        <v>0</v>
      </c>
      <c r="AB12" s="13"/>
    </row>
    <row r="13" spans="3:28" ht="22.5" thickBot="1" x14ac:dyDescent="0.6">
      <c r="C13" s="203"/>
      <c r="D13" s="204"/>
      <c r="E13" s="204"/>
      <c r="F13" s="210">
        <f t="shared" si="13"/>
        <v>0</v>
      </c>
      <c r="G13" s="211">
        <f t="shared" si="14"/>
        <v>0</v>
      </c>
      <c r="H13" s="211">
        <f t="shared" si="15"/>
        <v>0</v>
      </c>
      <c r="I13" s="212">
        <f t="shared" si="16"/>
        <v>0</v>
      </c>
      <c r="K13" s="205"/>
      <c r="L13" s="206"/>
      <c r="M13" s="206"/>
      <c r="N13" s="704">
        <f t="shared" si="0"/>
        <v>0</v>
      </c>
      <c r="O13" s="704"/>
      <c r="P13" s="214">
        <f t="shared" si="1"/>
        <v>0</v>
      </c>
      <c r="Q13" s="214">
        <f t="shared" si="2"/>
        <v>0</v>
      </c>
      <c r="R13" s="214">
        <f t="shared" si="3"/>
        <v>0</v>
      </c>
      <c r="S13" s="12">
        <f t="shared" si="4"/>
        <v>0</v>
      </c>
      <c r="T13" s="12">
        <f t="shared" si="5"/>
        <v>0</v>
      </c>
      <c r="U13" s="12">
        <f t="shared" si="6"/>
        <v>0</v>
      </c>
      <c r="V13" s="12">
        <f t="shared" si="7"/>
        <v>0</v>
      </c>
      <c r="W13" s="12">
        <f t="shared" si="8"/>
        <v>0</v>
      </c>
      <c r="X13" s="12">
        <f t="shared" si="9"/>
        <v>0</v>
      </c>
      <c r="Y13" s="12">
        <f t="shared" si="10"/>
        <v>0</v>
      </c>
      <c r="Z13" s="4">
        <f t="shared" si="11"/>
        <v>0</v>
      </c>
      <c r="AA13" s="4">
        <f t="shared" si="12"/>
        <v>0</v>
      </c>
      <c r="AB13" s="13"/>
    </row>
    <row r="14" spans="3:28" ht="22.5" thickBot="1" x14ac:dyDescent="0.6">
      <c r="C14" s="203"/>
      <c r="D14" s="204"/>
      <c r="E14" s="204"/>
      <c r="F14" s="210">
        <f t="shared" si="13"/>
        <v>0</v>
      </c>
      <c r="G14" s="211">
        <f t="shared" si="14"/>
        <v>0</v>
      </c>
      <c r="H14" s="211">
        <f t="shared" si="15"/>
        <v>0</v>
      </c>
      <c r="I14" s="212">
        <f t="shared" si="16"/>
        <v>0</v>
      </c>
      <c r="K14" s="205"/>
      <c r="L14" s="204"/>
      <c r="M14" s="204"/>
      <c r="N14" s="704">
        <f t="shared" si="0"/>
        <v>0</v>
      </c>
      <c r="O14" s="704"/>
      <c r="P14" s="214">
        <f t="shared" si="1"/>
        <v>0</v>
      </c>
      <c r="Q14" s="214">
        <f t="shared" si="2"/>
        <v>0</v>
      </c>
      <c r="R14" s="214">
        <f t="shared" si="3"/>
        <v>0</v>
      </c>
      <c r="S14" s="12">
        <f t="shared" si="4"/>
        <v>0</v>
      </c>
      <c r="T14" s="12">
        <f t="shared" si="5"/>
        <v>0</v>
      </c>
      <c r="U14" s="12">
        <f t="shared" si="6"/>
        <v>0</v>
      </c>
      <c r="V14" s="12">
        <f t="shared" si="7"/>
        <v>0</v>
      </c>
      <c r="W14" s="12">
        <f t="shared" si="8"/>
        <v>0</v>
      </c>
      <c r="X14" s="12">
        <f t="shared" si="9"/>
        <v>0</v>
      </c>
      <c r="Y14" s="12">
        <f t="shared" si="10"/>
        <v>0</v>
      </c>
      <c r="Z14" s="4">
        <f t="shared" si="11"/>
        <v>0</v>
      </c>
      <c r="AA14" s="4">
        <f t="shared" si="12"/>
        <v>0</v>
      </c>
      <c r="AB14" s="13"/>
    </row>
    <row r="15" spans="3:28" ht="22.5" thickBot="1" x14ac:dyDescent="0.6">
      <c r="C15" s="203"/>
      <c r="D15" s="204"/>
      <c r="E15" s="204"/>
      <c r="F15" s="210">
        <f t="shared" si="13"/>
        <v>0</v>
      </c>
      <c r="G15" s="211">
        <f t="shared" si="14"/>
        <v>0</v>
      </c>
      <c r="H15" s="211">
        <f t="shared" si="15"/>
        <v>0</v>
      </c>
      <c r="I15" s="212">
        <f t="shared" si="16"/>
        <v>0</v>
      </c>
      <c r="K15" s="205"/>
      <c r="L15" s="206"/>
      <c r="M15" s="206"/>
      <c r="N15" s="704">
        <f t="shared" si="0"/>
        <v>0</v>
      </c>
      <c r="O15" s="704"/>
      <c r="P15" s="214">
        <f t="shared" si="1"/>
        <v>0</v>
      </c>
      <c r="Q15" s="214">
        <f t="shared" si="2"/>
        <v>0</v>
      </c>
      <c r="R15" s="214">
        <f t="shared" si="3"/>
        <v>0</v>
      </c>
      <c r="S15" s="12">
        <f t="shared" si="4"/>
        <v>0</v>
      </c>
      <c r="T15" s="12">
        <f t="shared" si="5"/>
        <v>0</v>
      </c>
      <c r="U15" s="12">
        <f t="shared" si="6"/>
        <v>0</v>
      </c>
      <c r="V15" s="12">
        <f t="shared" si="7"/>
        <v>0</v>
      </c>
      <c r="W15" s="12">
        <f t="shared" si="8"/>
        <v>0</v>
      </c>
      <c r="X15" s="12">
        <f t="shared" si="9"/>
        <v>0</v>
      </c>
      <c r="Y15" s="12">
        <f t="shared" si="10"/>
        <v>0</v>
      </c>
      <c r="Z15" s="4">
        <f t="shared" si="11"/>
        <v>0</v>
      </c>
      <c r="AA15" s="4">
        <f t="shared" si="12"/>
        <v>0</v>
      </c>
      <c r="AB15" s="13"/>
    </row>
    <row r="16" spans="3:28" ht="22.5" thickBot="1" x14ac:dyDescent="0.6">
      <c r="C16" s="203"/>
      <c r="D16" s="204"/>
      <c r="E16" s="204"/>
      <c r="F16" s="210">
        <f t="shared" si="13"/>
        <v>0</v>
      </c>
      <c r="G16" s="211">
        <f t="shared" si="14"/>
        <v>0</v>
      </c>
      <c r="H16" s="211">
        <f t="shared" si="15"/>
        <v>0</v>
      </c>
      <c r="I16" s="212">
        <f t="shared" si="16"/>
        <v>0</v>
      </c>
      <c r="K16" s="205"/>
      <c r="L16" s="206"/>
      <c r="M16" s="206"/>
      <c r="N16" s="704">
        <f t="shared" si="0"/>
        <v>0</v>
      </c>
      <c r="O16" s="704"/>
      <c r="P16" s="214">
        <f t="shared" si="1"/>
        <v>0</v>
      </c>
      <c r="Q16" s="214">
        <f t="shared" si="2"/>
        <v>0</v>
      </c>
      <c r="R16" s="214">
        <f t="shared" si="3"/>
        <v>0</v>
      </c>
      <c r="S16" s="12">
        <f t="shared" si="4"/>
        <v>0</v>
      </c>
      <c r="T16" s="12">
        <f t="shared" si="5"/>
        <v>0</v>
      </c>
      <c r="U16" s="12">
        <f t="shared" si="6"/>
        <v>0</v>
      </c>
      <c r="V16" s="12">
        <f t="shared" si="7"/>
        <v>0</v>
      </c>
      <c r="W16" s="12">
        <f t="shared" si="8"/>
        <v>0</v>
      </c>
      <c r="X16" s="12">
        <f t="shared" si="9"/>
        <v>0</v>
      </c>
      <c r="Y16" s="12">
        <f t="shared" si="10"/>
        <v>0</v>
      </c>
      <c r="Z16" s="4">
        <f t="shared" si="11"/>
        <v>0</v>
      </c>
      <c r="AA16" s="4">
        <f t="shared" si="12"/>
        <v>0</v>
      </c>
      <c r="AB16" s="13"/>
    </row>
    <row r="17" spans="3:29" ht="22.5" customHeight="1" thickBot="1" x14ac:dyDescent="0.6">
      <c r="C17" s="203"/>
      <c r="D17" s="204"/>
      <c r="E17" s="204"/>
      <c r="F17" s="210">
        <f t="shared" si="13"/>
        <v>0</v>
      </c>
      <c r="G17" s="211">
        <f t="shared" si="14"/>
        <v>0</v>
      </c>
      <c r="H17" s="211">
        <f t="shared" si="15"/>
        <v>0</v>
      </c>
      <c r="I17" s="212">
        <f t="shared" si="16"/>
        <v>0</v>
      </c>
      <c r="K17" s="205"/>
      <c r="L17" s="206"/>
      <c r="M17" s="206"/>
      <c r="N17" s="704">
        <f t="shared" si="0"/>
        <v>0</v>
      </c>
      <c r="O17" s="704"/>
      <c r="P17" s="214">
        <f t="shared" si="1"/>
        <v>0</v>
      </c>
      <c r="Q17" s="214">
        <f t="shared" si="2"/>
        <v>0</v>
      </c>
      <c r="R17" s="214">
        <f t="shared" si="3"/>
        <v>0</v>
      </c>
      <c r="S17" s="12">
        <f t="shared" si="4"/>
        <v>0</v>
      </c>
      <c r="T17" s="12">
        <f t="shared" si="5"/>
        <v>0</v>
      </c>
      <c r="U17" s="12">
        <f t="shared" si="6"/>
        <v>0</v>
      </c>
      <c r="V17" s="12">
        <f t="shared" si="7"/>
        <v>0</v>
      </c>
      <c r="W17" s="12">
        <f t="shared" si="8"/>
        <v>0</v>
      </c>
      <c r="X17" s="12">
        <f t="shared" si="9"/>
        <v>0</v>
      </c>
      <c r="Y17" s="12">
        <f t="shared" si="10"/>
        <v>0</v>
      </c>
      <c r="Z17" s="4">
        <f t="shared" si="11"/>
        <v>0</v>
      </c>
      <c r="AA17" s="4">
        <f t="shared" si="12"/>
        <v>0</v>
      </c>
      <c r="AB17" s="13"/>
    </row>
    <row r="18" spans="3:29" ht="22.5" thickBot="1" x14ac:dyDescent="0.6">
      <c r="C18" s="203"/>
      <c r="D18" s="204"/>
      <c r="E18" s="204"/>
      <c r="F18" s="210">
        <f t="shared" si="13"/>
        <v>0</v>
      </c>
      <c r="G18" s="211">
        <f t="shared" si="14"/>
        <v>0</v>
      </c>
      <c r="H18" s="211">
        <f t="shared" si="15"/>
        <v>0</v>
      </c>
      <c r="I18" s="212">
        <f t="shared" si="16"/>
        <v>0</v>
      </c>
      <c r="K18" s="205"/>
      <c r="L18" s="206"/>
      <c r="M18" s="206"/>
      <c r="N18" s="704">
        <f t="shared" si="0"/>
        <v>0</v>
      </c>
      <c r="O18" s="704"/>
      <c r="P18" s="214">
        <f t="shared" si="1"/>
        <v>0</v>
      </c>
      <c r="Q18" s="214">
        <f t="shared" si="2"/>
        <v>0</v>
      </c>
      <c r="R18" s="214">
        <f t="shared" si="3"/>
        <v>0</v>
      </c>
      <c r="S18" s="12">
        <f t="shared" si="4"/>
        <v>0</v>
      </c>
      <c r="T18" s="12">
        <f t="shared" si="5"/>
        <v>0</v>
      </c>
      <c r="U18" s="12">
        <f t="shared" si="6"/>
        <v>0</v>
      </c>
      <c r="V18" s="12">
        <f t="shared" si="7"/>
        <v>0</v>
      </c>
      <c r="W18" s="12">
        <f t="shared" si="8"/>
        <v>0</v>
      </c>
      <c r="X18" s="12">
        <f t="shared" si="9"/>
        <v>0</v>
      </c>
      <c r="Y18" s="12">
        <f t="shared" si="10"/>
        <v>0</v>
      </c>
      <c r="Z18" s="4">
        <f t="shared" si="11"/>
        <v>0</v>
      </c>
      <c r="AA18" s="4">
        <f t="shared" si="12"/>
        <v>0</v>
      </c>
      <c r="AB18" s="13"/>
    </row>
    <row r="19" spans="3:29" ht="22.5" thickBot="1" x14ac:dyDescent="0.6">
      <c r="C19" s="203"/>
      <c r="D19" s="204"/>
      <c r="E19" s="204"/>
      <c r="F19" s="210">
        <f t="shared" si="13"/>
        <v>0</v>
      </c>
      <c r="G19" s="211">
        <f t="shared" si="14"/>
        <v>0</v>
      </c>
      <c r="H19" s="211">
        <f t="shared" si="15"/>
        <v>0</v>
      </c>
      <c r="I19" s="212">
        <f t="shared" si="16"/>
        <v>0</v>
      </c>
      <c r="K19" s="205"/>
      <c r="L19" s="206"/>
      <c r="M19" s="206"/>
      <c r="N19" s="704">
        <f t="shared" si="0"/>
        <v>0</v>
      </c>
      <c r="O19" s="704"/>
      <c r="P19" s="214">
        <f t="shared" si="1"/>
        <v>0</v>
      </c>
      <c r="Q19" s="214">
        <f t="shared" si="2"/>
        <v>0</v>
      </c>
      <c r="R19" s="214">
        <f t="shared" si="3"/>
        <v>0</v>
      </c>
      <c r="S19" s="12">
        <f t="shared" si="4"/>
        <v>0</v>
      </c>
      <c r="T19" s="12">
        <f t="shared" si="5"/>
        <v>0</v>
      </c>
      <c r="U19" s="12">
        <f t="shared" si="6"/>
        <v>0</v>
      </c>
      <c r="V19" s="12">
        <f t="shared" si="7"/>
        <v>0</v>
      </c>
      <c r="W19" s="12">
        <f t="shared" si="8"/>
        <v>0</v>
      </c>
      <c r="X19" s="12">
        <f t="shared" si="9"/>
        <v>0</v>
      </c>
      <c r="Y19" s="12">
        <f t="shared" si="10"/>
        <v>0</v>
      </c>
      <c r="Z19" s="4">
        <f t="shared" si="11"/>
        <v>0</v>
      </c>
      <c r="AA19" s="4">
        <f t="shared" si="12"/>
        <v>0</v>
      </c>
      <c r="AB19" s="13"/>
    </row>
    <row r="20" spans="3:29" ht="22.5" thickBot="1" x14ac:dyDescent="0.6">
      <c r="C20" s="203"/>
      <c r="D20" s="204"/>
      <c r="E20" s="204"/>
      <c r="F20" s="210">
        <f t="shared" si="13"/>
        <v>0</v>
      </c>
      <c r="G20" s="211">
        <f t="shared" si="14"/>
        <v>0</v>
      </c>
      <c r="H20" s="211">
        <f t="shared" si="15"/>
        <v>0</v>
      </c>
      <c r="I20" s="212">
        <f t="shared" si="16"/>
        <v>0</v>
      </c>
      <c r="K20" s="205"/>
      <c r="L20" s="206"/>
      <c r="M20" s="206"/>
      <c r="N20" s="704">
        <f t="shared" si="0"/>
        <v>0</v>
      </c>
      <c r="O20" s="704"/>
      <c r="P20" s="214">
        <f t="shared" si="1"/>
        <v>0</v>
      </c>
      <c r="Q20" s="214">
        <f t="shared" si="2"/>
        <v>0</v>
      </c>
      <c r="R20" s="214">
        <f t="shared" si="3"/>
        <v>0</v>
      </c>
      <c r="S20" s="12">
        <f t="shared" si="4"/>
        <v>0</v>
      </c>
      <c r="T20" s="12">
        <f t="shared" si="5"/>
        <v>0</v>
      </c>
      <c r="U20" s="12">
        <f t="shared" si="6"/>
        <v>0</v>
      </c>
      <c r="V20" s="12">
        <f t="shared" si="7"/>
        <v>0</v>
      </c>
      <c r="W20" s="12">
        <f t="shared" si="8"/>
        <v>0</v>
      </c>
      <c r="X20" s="12">
        <f t="shared" si="9"/>
        <v>0</v>
      </c>
      <c r="Y20" s="12">
        <f t="shared" si="10"/>
        <v>0</v>
      </c>
      <c r="Z20" s="4">
        <f t="shared" si="11"/>
        <v>0</v>
      </c>
      <c r="AA20" s="4">
        <f t="shared" si="12"/>
        <v>0</v>
      </c>
      <c r="AB20" s="13"/>
    </row>
    <row r="21" spans="3:29" ht="22.5" thickBot="1" x14ac:dyDescent="0.6">
      <c r="C21" s="203"/>
      <c r="D21" s="204"/>
      <c r="E21" s="204"/>
      <c r="F21" s="210">
        <f t="shared" si="13"/>
        <v>0</v>
      </c>
      <c r="G21" s="211">
        <f t="shared" si="14"/>
        <v>0</v>
      </c>
      <c r="H21" s="211">
        <f t="shared" si="15"/>
        <v>0</v>
      </c>
      <c r="I21" s="212">
        <f t="shared" si="16"/>
        <v>0</v>
      </c>
      <c r="K21" s="205"/>
      <c r="L21" s="206"/>
      <c r="M21" s="206"/>
      <c r="N21" s="704">
        <f t="shared" si="0"/>
        <v>0</v>
      </c>
      <c r="O21" s="704"/>
      <c r="P21" s="214">
        <f t="shared" si="1"/>
        <v>0</v>
      </c>
      <c r="Q21" s="214">
        <f t="shared" si="2"/>
        <v>0</v>
      </c>
      <c r="R21" s="214">
        <f t="shared" si="3"/>
        <v>0</v>
      </c>
      <c r="S21" s="12">
        <f t="shared" si="4"/>
        <v>0</v>
      </c>
      <c r="T21" s="12">
        <f t="shared" si="5"/>
        <v>0</v>
      </c>
      <c r="U21" s="12">
        <f t="shared" si="6"/>
        <v>0</v>
      </c>
      <c r="V21" s="12">
        <f t="shared" si="7"/>
        <v>0</v>
      </c>
      <c r="W21" s="12">
        <f t="shared" si="8"/>
        <v>0</v>
      </c>
      <c r="X21" s="12">
        <f t="shared" si="9"/>
        <v>0</v>
      </c>
      <c r="Y21" s="12">
        <f t="shared" si="10"/>
        <v>0</v>
      </c>
      <c r="Z21" s="4">
        <f t="shared" si="11"/>
        <v>0</v>
      </c>
      <c r="AA21" s="4">
        <f t="shared" si="12"/>
        <v>0</v>
      </c>
      <c r="AB21" s="13"/>
    </row>
    <row r="22" spans="3:29" ht="22.5" thickBot="1" x14ac:dyDescent="0.6">
      <c r="C22" s="203"/>
      <c r="D22" s="204"/>
      <c r="E22" s="204"/>
      <c r="F22" s="210">
        <f t="shared" si="13"/>
        <v>0</v>
      </c>
      <c r="G22" s="211">
        <f t="shared" si="14"/>
        <v>0</v>
      </c>
      <c r="H22" s="211">
        <f t="shared" si="15"/>
        <v>0</v>
      </c>
      <c r="I22" s="212">
        <f t="shared" si="16"/>
        <v>0</v>
      </c>
      <c r="K22" s="205"/>
      <c r="L22" s="206"/>
      <c r="M22" s="206"/>
      <c r="N22" s="704">
        <f t="shared" si="0"/>
        <v>0</v>
      </c>
      <c r="O22" s="704"/>
      <c r="P22" s="214">
        <f t="shared" si="1"/>
        <v>0</v>
      </c>
      <c r="Q22" s="214">
        <f t="shared" si="2"/>
        <v>0</v>
      </c>
      <c r="R22" s="214">
        <f t="shared" si="3"/>
        <v>0</v>
      </c>
      <c r="S22" s="12">
        <f t="shared" si="4"/>
        <v>0</v>
      </c>
      <c r="T22" s="12">
        <f t="shared" si="5"/>
        <v>0</v>
      </c>
      <c r="U22" s="12">
        <f t="shared" si="6"/>
        <v>0</v>
      </c>
      <c r="V22" s="12">
        <f t="shared" si="7"/>
        <v>0</v>
      </c>
      <c r="W22" s="12">
        <f t="shared" si="8"/>
        <v>0</v>
      </c>
      <c r="X22" s="12">
        <f t="shared" si="9"/>
        <v>0</v>
      </c>
      <c r="Y22" s="12">
        <f t="shared" si="10"/>
        <v>0</v>
      </c>
      <c r="Z22" s="4">
        <f t="shared" si="11"/>
        <v>0</v>
      </c>
      <c r="AA22" s="4">
        <f t="shared" si="12"/>
        <v>0</v>
      </c>
      <c r="AB22" s="13"/>
    </row>
    <row r="23" spans="3:29" ht="22.5" thickBot="1" x14ac:dyDescent="0.6">
      <c r="C23" s="203"/>
      <c r="D23" s="204"/>
      <c r="E23" s="204"/>
      <c r="F23" s="210">
        <f t="shared" si="13"/>
        <v>0</v>
      </c>
      <c r="G23" s="211">
        <f t="shared" si="14"/>
        <v>0</v>
      </c>
      <c r="H23" s="211">
        <f t="shared" si="15"/>
        <v>0</v>
      </c>
      <c r="I23" s="212">
        <f t="shared" si="16"/>
        <v>0</v>
      </c>
      <c r="K23" s="205"/>
      <c r="L23" s="206"/>
      <c r="M23" s="206"/>
      <c r="N23" s="704">
        <f t="shared" si="0"/>
        <v>0</v>
      </c>
      <c r="O23" s="704"/>
      <c r="P23" s="214">
        <f t="shared" si="1"/>
        <v>0</v>
      </c>
      <c r="Q23" s="214">
        <f t="shared" si="2"/>
        <v>0</v>
      </c>
      <c r="R23" s="214">
        <f t="shared" si="3"/>
        <v>0</v>
      </c>
      <c r="S23" s="12">
        <f t="shared" si="4"/>
        <v>0</v>
      </c>
      <c r="T23" s="12">
        <f t="shared" si="5"/>
        <v>0</v>
      </c>
      <c r="U23" s="12">
        <f t="shared" si="6"/>
        <v>0</v>
      </c>
      <c r="V23" s="12">
        <f t="shared" si="7"/>
        <v>0</v>
      </c>
      <c r="W23" s="12">
        <f t="shared" si="8"/>
        <v>0</v>
      </c>
      <c r="X23" s="12">
        <f t="shared" si="9"/>
        <v>0</v>
      </c>
      <c r="Y23" s="12">
        <f t="shared" si="10"/>
        <v>0</v>
      </c>
      <c r="Z23" s="4">
        <f t="shared" si="11"/>
        <v>0</v>
      </c>
      <c r="AA23" s="4">
        <f t="shared" si="12"/>
        <v>0</v>
      </c>
      <c r="AB23" s="13"/>
    </row>
    <row r="24" spans="3:29" ht="22.5" thickBot="1" x14ac:dyDescent="0.6">
      <c r="C24" s="203"/>
      <c r="D24" s="204"/>
      <c r="E24" s="204"/>
      <c r="F24" s="210">
        <f t="shared" si="13"/>
        <v>0</v>
      </c>
      <c r="G24" s="211">
        <f t="shared" si="14"/>
        <v>0</v>
      </c>
      <c r="H24" s="211">
        <f t="shared" si="15"/>
        <v>0</v>
      </c>
      <c r="I24" s="212">
        <f t="shared" si="16"/>
        <v>0</v>
      </c>
      <c r="K24" s="205"/>
      <c r="L24" s="206"/>
      <c r="M24" s="206"/>
      <c r="N24" s="704">
        <f t="shared" si="0"/>
        <v>0</v>
      </c>
      <c r="O24" s="704"/>
      <c r="P24" s="214">
        <f t="shared" si="1"/>
        <v>0</v>
      </c>
      <c r="Q24" s="214">
        <f t="shared" si="2"/>
        <v>0</v>
      </c>
      <c r="R24" s="214">
        <f t="shared" si="3"/>
        <v>0</v>
      </c>
      <c r="S24" s="12">
        <f t="shared" si="4"/>
        <v>0</v>
      </c>
      <c r="T24" s="12">
        <f t="shared" si="5"/>
        <v>0</v>
      </c>
      <c r="U24" s="12">
        <f t="shared" si="6"/>
        <v>0</v>
      </c>
      <c r="V24" s="12">
        <f t="shared" si="7"/>
        <v>0</v>
      </c>
      <c r="W24" s="12">
        <f t="shared" si="8"/>
        <v>0</v>
      </c>
      <c r="X24" s="12">
        <f t="shared" si="9"/>
        <v>0</v>
      </c>
      <c r="Y24" s="12">
        <f t="shared" si="10"/>
        <v>0</v>
      </c>
      <c r="Z24" s="4">
        <f t="shared" si="11"/>
        <v>0</v>
      </c>
      <c r="AA24" s="4">
        <f t="shared" si="12"/>
        <v>0</v>
      </c>
      <c r="AB24" s="13"/>
    </row>
    <row r="25" spans="3:29" ht="22.5" thickBot="1" x14ac:dyDescent="0.6">
      <c r="C25" s="203"/>
      <c r="D25" s="204"/>
      <c r="E25" s="204"/>
      <c r="F25" s="210">
        <f t="shared" si="13"/>
        <v>0</v>
      </c>
      <c r="G25" s="211">
        <f t="shared" si="14"/>
        <v>0</v>
      </c>
      <c r="H25" s="211">
        <f t="shared" si="15"/>
        <v>0</v>
      </c>
      <c r="I25" s="212">
        <f t="shared" si="16"/>
        <v>0</v>
      </c>
      <c r="K25" s="205"/>
      <c r="L25" s="206"/>
      <c r="M25" s="206"/>
      <c r="N25" s="704">
        <f t="shared" si="0"/>
        <v>0</v>
      </c>
      <c r="O25" s="704"/>
      <c r="P25" s="214">
        <f t="shared" si="1"/>
        <v>0</v>
      </c>
      <c r="Q25" s="214">
        <f t="shared" si="2"/>
        <v>0</v>
      </c>
      <c r="R25" s="214">
        <f t="shared" si="3"/>
        <v>0</v>
      </c>
      <c r="S25" s="12">
        <f t="shared" si="4"/>
        <v>0</v>
      </c>
      <c r="T25" s="12">
        <f t="shared" si="5"/>
        <v>0</v>
      </c>
      <c r="U25" s="12">
        <f t="shared" si="6"/>
        <v>0</v>
      </c>
      <c r="V25" s="12">
        <f t="shared" si="7"/>
        <v>0</v>
      </c>
      <c r="W25" s="12">
        <f t="shared" si="8"/>
        <v>0</v>
      </c>
      <c r="X25" s="12">
        <f t="shared" si="9"/>
        <v>0</v>
      </c>
      <c r="Y25" s="12">
        <f t="shared" si="10"/>
        <v>0</v>
      </c>
      <c r="Z25" s="4">
        <f t="shared" si="11"/>
        <v>0</v>
      </c>
      <c r="AA25" s="4">
        <f t="shared" si="12"/>
        <v>0</v>
      </c>
      <c r="AB25" s="13"/>
    </row>
    <row r="26" spans="3:29" ht="22.5" thickBot="1" x14ac:dyDescent="0.6">
      <c r="C26" s="203"/>
      <c r="D26" s="204"/>
      <c r="E26" s="204"/>
      <c r="F26" s="210">
        <f t="shared" si="13"/>
        <v>0</v>
      </c>
      <c r="G26" s="211">
        <f t="shared" si="14"/>
        <v>0</v>
      </c>
      <c r="H26" s="211">
        <f t="shared" si="15"/>
        <v>0</v>
      </c>
      <c r="I26" s="212">
        <f t="shared" si="16"/>
        <v>0</v>
      </c>
      <c r="K26" s="205"/>
      <c r="L26" s="206"/>
      <c r="M26" s="206"/>
      <c r="N26" s="704">
        <f t="shared" si="0"/>
        <v>0</v>
      </c>
      <c r="O26" s="704"/>
      <c r="P26" s="214">
        <f t="shared" si="1"/>
        <v>0</v>
      </c>
      <c r="Q26" s="214">
        <f t="shared" si="2"/>
        <v>0</v>
      </c>
      <c r="R26" s="214">
        <f t="shared" si="3"/>
        <v>0</v>
      </c>
      <c r="S26" s="12">
        <f t="shared" si="4"/>
        <v>0</v>
      </c>
      <c r="T26" s="12">
        <f t="shared" si="5"/>
        <v>0</v>
      </c>
      <c r="U26" s="12">
        <f t="shared" si="6"/>
        <v>0</v>
      </c>
      <c r="V26" s="12">
        <f t="shared" si="7"/>
        <v>0</v>
      </c>
      <c r="W26" s="12">
        <f t="shared" si="8"/>
        <v>0</v>
      </c>
      <c r="X26" s="12">
        <f t="shared" si="9"/>
        <v>0</v>
      </c>
      <c r="Y26" s="12">
        <f t="shared" si="10"/>
        <v>0</v>
      </c>
      <c r="Z26" s="4">
        <f t="shared" si="11"/>
        <v>0</v>
      </c>
      <c r="AA26" s="4">
        <f t="shared" si="12"/>
        <v>0</v>
      </c>
      <c r="AB26" s="13"/>
      <c r="AC26" s="14"/>
    </row>
    <row r="27" spans="3:29" ht="22.5" thickBot="1" x14ac:dyDescent="0.6">
      <c r="C27" s="203"/>
      <c r="D27" s="204"/>
      <c r="E27" s="204"/>
      <c r="F27" s="210">
        <f t="shared" si="13"/>
        <v>0</v>
      </c>
      <c r="G27" s="211">
        <f t="shared" si="14"/>
        <v>0</v>
      </c>
      <c r="H27" s="211">
        <f t="shared" si="15"/>
        <v>0</v>
      </c>
      <c r="I27" s="212">
        <f t="shared" si="16"/>
        <v>0</v>
      </c>
      <c r="K27" s="205"/>
      <c r="L27" s="206"/>
      <c r="M27" s="206"/>
      <c r="N27" s="704">
        <f t="shared" si="0"/>
        <v>0</v>
      </c>
      <c r="O27" s="704"/>
      <c r="P27" s="214">
        <f t="shared" si="1"/>
        <v>0</v>
      </c>
      <c r="Q27" s="214">
        <f t="shared" si="2"/>
        <v>0</v>
      </c>
      <c r="R27" s="214">
        <f t="shared" si="3"/>
        <v>0</v>
      </c>
      <c r="S27" s="12">
        <f t="shared" si="4"/>
        <v>0</v>
      </c>
      <c r="T27" s="12">
        <f t="shared" si="5"/>
        <v>0</v>
      </c>
      <c r="U27" s="12">
        <f t="shared" si="6"/>
        <v>0</v>
      </c>
      <c r="V27" s="12">
        <f t="shared" si="7"/>
        <v>0</v>
      </c>
      <c r="W27" s="12">
        <f t="shared" si="8"/>
        <v>0</v>
      </c>
      <c r="X27" s="12">
        <f t="shared" si="9"/>
        <v>0</v>
      </c>
      <c r="Y27" s="12">
        <f t="shared" si="10"/>
        <v>0</v>
      </c>
      <c r="Z27" s="4">
        <f t="shared" si="11"/>
        <v>0</v>
      </c>
      <c r="AA27" s="4">
        <f t="shared" si="12"/>
        <v>0</v>
      </c>
      <c r="AB27" s="13"/>
    </row>
    <row r="28" spans="3:29" ht="22.5" thickBot="1" x14ac:dyDescent="0.6">
      <c r="C28" s="203"/>
      <c r="D28" s="204"/>
      <c r="E28" s="204"/>
      <c r="F28" s="210">
        <f t="shared" si="13"/>
        <v>0</v>
      </c>
      <c r="G28" s="211">
        <f t="shared" si="14"/>
        <v>0</v>
      </c>
      <c r="H28" s="211">
        <f t="shared" si="15"/>
        <v>0</v>
      </c>
      <c r="I28" s="212">
        <f t="shared" si="16"/>
        <v>0</v>
      </c>
      <c r="K28" s="205"/>
      <c r="L28" s="206"/>
      <c r="M28" s="206"/>
      <c r="N28" s="704">
        <f t="shared" si="0"/>
        <v>0</v>
      </c>
      <c r="O28" s="704"/>
      <c r="P28" s="214">
        <f t="shared" si="1"/>
        <v>0</v>
      </c>
      <c r="Q28" s="214">
        <f t="shared" si="2"/>
        <v>0</v>
      </c>
      <c r="R28" s="214">
        <f t="shared" si="3"/>
        <v>0</v>
      </c>
      <c r="S28" s="12">
        <f t="shared" si="4"/>
        <v>0</v>
      </c>
      <c r="T28" s="12">
        <f t="shared" si="5"/>
        <v>0</v>
      </c>
      <c r="U28" s="12">
        <f t="shared" si="6"/>
        <v>0</v>
      </c>
      <c r="V28" s="12">
        <f t="shared" si="7"/>
        <v>0</v>
      </c>
      <c r="W28" s="12">
        <f t="shared" si="8"/>
        <v>0</v>
      </c>
      <c r="X28" s="12">
        <f t="shared" si="9"/>
        <v>0</v>
      </c>
      <c r="Y28" s="12">
        <f t="shared" si="10"/>
        <v>0</v>
      </c>
      <c r="Z28" s="4">
        <f t="shared" si="11"/>
        <v>0</v>
      </c>
      <c r="AA28" s="4">
        <f t="shared" si="12"/>
        <v>0</v>
      </c>
      <c r="AB28" s="13"/>
    </row>
    <row r="29" spans="3:29" ht="22.5" thickBot="1" x14ac:dyDescent="0.6">
      <c r="C29" s="203"/>
      <c r="D29" s="204"/>
      <c r="E29" s="204"/>
      <c r="F29" s="210">
        <f t="shared" si="13"/>
        <v>0</v>
      </c>
      <c r="G29" s="211">
        <f t="shared" si="14"/>
        <v>0</v>
      </c>
      <c r="H29" s="211">
        <f t="shared" si="15"/>
        <v>0</v>
      </c>
      <c r="I29" s="212">
        <f t="shared" si="16"/>
        <v>0</v>
      </c>
      <c r="K29" s="205"/>
      <c r="L29" s="206"/>
      <c r="M29" s="206"/>
      <c r="N29" s="704">
        <f t="shared" si="0"/>
        <v>0</v>
      </c>
      <c r="O29" s="704"/>
      <c r="P29" s="214">
        <f t="shared" si="1"/>
        <v>0</v>
      </c>
      <c r="Q29" s="214">
        <f t="shared" si="2"/>
        <v>0</v>
      </c>
      <c r="R29" s="214">
        <f t="shared" si="3"/>
        <v>0</v>
      </c>
      <c r="S29" s="12">
        <f t="shared" si="4"/>
        <v>0</v>
      </c>
      <c r="T29" s="12">
        <f t="shared" si="5"/>
        <v>0</v>
      </c>
      <c r="U29" s="12">
        <f t="shared" si="6"/>
        <v>0</v>
      </c>
      <c r="V29" s="12">
        <f t="shared" si="7"/>
        <v>0</v>
      </c>
      <c r="W29" s="12">
        <f t="shared" si="8"/>
        <v>0</v>
      </c>
      <c r="X29" s="12">
        <f t="shared" si="9"/>
        <v>0</v>
      </c>
      <c r="Y29" s="12">
        <f t="shared" si="10"/>
        <v>0</v>
      </c>
      <c r="Z29" s="4">
        <f t="shared" si="11"/>
        <v>0</v>
      </c>
      <c r="AA29" s="4">
        <f t="shared" si="12"/>
        <v>0</v>
      </c>
      <c r="AB29" s="13"/>
    </row>
    <row r="30" spans="3:29" ht="22.5" thickBot="1" x14ac:dyDescent="0.6">
      <c r="C30" s="203"/>
      <c r="D30" s="204"/>
      <c r="E30" s="204"/>
      <c r="F30" s="210">
        <f t="shared" si="13"/>
        <v>0</v>
      </c>
      <c r="G30" s="211">
        <f t="shared" si="14"/>
        <v>0</v>
      </c>
      <c r="H30" s="211">
        <f t="shared" si="15"/>
        <v>0</v>
      </c>
      <c r="I30" s="212">
        <f t="shared" si="16"/>
        <v>0</v>
      </c>
      <c r="K30" s="205"/>
      <c r="L30" s="206"/>
      <c r="M30" s="206"/>
      <c r="N30" s="704">
        <f t="shared" si="0"/>
        <v>0</v>
      </c>
      <c r="O30" s="704"/>
      <c r="P30" s="214">
        <f t="shared" si="1"/>
        <v>0</v>
      </c>
      <c r="Q30" s="214">
        <f t="shared" si="2"/>
        <v>0</v>
      </c>
      <c r="R30" s="214">
        <f t="shared" si="3"/>
        <v>0</v>
      </c>
      <c r="S30" s="12">
        <f t="shared" si="4"/>
        <v>0</v>
      </c>
      <c r="T30" s="12">
        <f t="shared" si="5"/>
        <v>0</v>
      </c>
      <c r="U30" s="12">
        <f t="shared" si="6"/>
        <v>0</v>
      </c>
      <c r="V30" s="12">
        <f t="shared" si="7"/>
        <v>0</v>
      </c>
      <c r="W30" s="12">
        <f t="shared" si="8"/>
        <v>0</v>
      </c>
      <c r="X30" s="12">
        <f t="shared" si="9"/>
        <v>0</v>
      </c>
      <c r="Y30" s="12">
        <f t="shared" si="10"/>
        <v>0</v>
      </c>
      <c r="Z30" s="4">
        <f t="shared" si="11"/>
        <v>0</v>
      </c>
      <c r="AA30" s="4">
        <f t="shared" si="12"/>
        <v>0</v>
      </c>
      <c r="AB30" s="13"/>
    </row>
    <row r="31" spans="3:29" ht="22.5" thickBot="1" x14ac:dyDescent="0.6">
      <c r="C31" s="203"/>
      <c r="D31" s="204"/>
      <c r="E31" s="204"/>
      <c r="F31" s="210">
        <f t="shared" si="13"/>
        <v>0</v>
      </c>
      <c r="G31" s="211">
        <f t="shared" si="14"/>
        <v>0</v>
      </c>
      <c r="H31" s="211">
        <f t="shared" si="15"/>
        <v>0</v>
      </c>
      <c r="I31" s="212">
        <f t="shared" si="16"/>
        <v>0</v>
      </c>
      <c r="K31" s="205"/>
      <c r="L31" s="206"/>
      <c r="M31" s="206"/>
      <c r="N31" s="704">
        <f t="shared" si="0"/>
        <v>0</v>
      </c>
      <c r="O31" s="704"/>
      <c r="P31" s="214">
        <f t="shared" si="1"/>
        <v>0</v>
      </c>
      <c r="Q31" s="214">
        <f t="shared" si="2"/>
        <v>0</v>
      </c>
      <c r="R31" s="214">
        <f t="shared" si="3"/>
        <v>0</v>
      </c>
      <c r="S31" s="12">
        <f t="shared" si="4"/>
        <v>0</v>
      </c>
      <c r="T31" s="12">
        <f t="shared" si="5"/>
        <v>0</v>
      </c>
      <c r="U31" s="12">
        <f t="shared" si="6"/>
        <v>0</v>
      </c>
      <c r="V31" s="12">
        <f t="shared" si="7"/>
        <v>0</v>
      </c>
      <c r="W31" s="12">
        <f t="shared" si="8"/>
        <v>0</v>
      </c>
      <c r="X31" s="12">
        <f t="shared" si="9"/>
        <v>0</v>
      </c>
      <c r="Y31" s="12">
        <f t="shared" si="10"/>
        <v>0</v>
      </c>
      <c r="Z31" s="4">
        <f t="shared" si="11"/>
        <v>0</v>
      </c>
      <c r="AA31" s="4">
        <f t="shared" si="12"/>
        <v>0</v>
      </c>
      <c r="AB31" s="13"/>
    </row>
    <row r="32" spans="3:29" ht="22.5" thickBot="1" x14ac:dyDescent="0.6">
      <c r="C32" s="203"/>
      <c r="D32" s="204"/>
      <c r="E32" s="204"/>
      <c r="F32" s="210">
        <f t="shared" si="13"/>
        <v>0</v>
      </c>
      <c r="G32" s="211">
        <f t="shared" si="14"/>
        <v>0</v>
      </c>
      <c r="H32" s="211">
        <f t="shared" si="15"/>
        <v>0</v>
      </c>
      <c r="I32" s="212">
        <f t="shared" si="16"/>
        <v>0</v>
      </c>
      <c r="K32" s="205"/>
      <c r="L32" s="206"/>
      <c r="M32" s="206"/>
      <c r="N32" s="704">
        <f t="shared" si="0"/>
        <v>0</v>
      </c>
      <c r="O32" s="704"/>
      <c r="P32" s="214">
        <f t="shared" si="1"/>
        <v>0</v>
      </c>
      <c r="Q32" s="214">
        <f t="shared" si="2"/>
        <v>0</v>
      </c>
      <c r="R32" s="214">
        <f t="shared" si="3"/>
        <v>0</v>
      </c>
      <c r="S32" s="12">
        <f t="shared" si="4"/>
        <v>0</v>
      </c>
      <c r="T32" s="12">
        <f t="shared" si="5"/>
        <v>0</v>
      </c>
      <c r="U32" s="12">
        <f t="shared" si="6"/>
        <v>0</v>
      </c>
      <c r="V32" s="12">
        <f t="shared" si="7"/>
        <v>0</v>
      </c>
      <c r="W32" s="12">
        <f t="shared" si="8"/>
        <v>0</v>
      </c>
      <c r="X32" s="12">
        <f t="shared" si="9"/>
        <v>0</v>
      </c>
      <c r="Y32" s="12">
        <f t="shared" si="10"/>
        <v>0</v>
      </c>
      <c r="Z32" s="4">
        <f t="shared" si="11"/>
        <v>0</v>
      </c>
      <c r="AA32" s="4">
        <f t="shared" si="12"/>
        <v>0</v>
      </c>
      <c r="AB32" s="13"/>
    </row>
    <row r="33" spans="3:28" ht="22.5" thickBot="1" x14ac:dyDescent="0.6">
      <c r="C33" s="203"/>
      <c r="D33" s="204"/>
      <c r="E33" s="204"/>
      <c r="F33" s="210">
        <f t="shared" si="13"/>
        <v>0</v>
      </c>
      <c r="G33" s="211">
        <f t="shared" si="14"/>
        <v>0</v>
      </c>
      <c r="H33" s="211">
        <f t="shared" si="15"/>
        <v>0</v>
      </c>
      <c r="I33" s="212">
        <f t="shared" si="16"/>
        <v>0</v>
      </c>
      <c r="K33" s="205"/>
      <c r="L33" s="206"/>
      <c r="M33" s="206"/>
      <c r="N33" s="704">
        <f t="shared" si="0"/>
        <v>0</v>
      </c>
      <c r="O33" s="704"/>
      <c r="P33" s="214">
        <f t="shared" si="1"/>
        <v>0</v>
      </c>
      <c r="Q33" s="214">
        <f t="shared" si="2"/>
        <v>0</v>
      </c>
      <c r="R33" s="214">
        <f t="shared" si="3"/>
        <v>0</v>
      </c>
      <c r="S33" s="12">
        <f t="shared" si="4"/>
        <v>0</v>
      </c>
      <c r="T33" s="12">
        <f t="shared" si="5"/>
        <v>0</v>
      </c>
      <c r="U33" s="12">
        <f t="shared" si="6"/>
        <v>0</v>
      </c>
      <c r="V33" s="12">
        <f t="shared" si="7"/>
        <v>0</v>
      </c>
      <c r="W33" s="12">
        <f t="shared" si="8"/>
        <v>0</v>
      </c>
      <c r="X33" s="12">
        <f t="shared" si="9"/>
        <v>0</v>
      </c>
      <c r="Y33" s="12">
        <f t="shared" si="10"/>
        <v>0</v>
      </c>
      <c r="Z33" s="4">
        <f t="shared" si="11"/>
        <v>0</v>
      </c>
      <c r="AA33" s="4">
        <f t="shared" si="12"/>
        <v>0</v>
      </c>
      <c r="AB33" s="13"/>
    </row>
    <row r="34" spans="3:28" ht="22.5" thickBot="1" x14ac:dyDescent="0.6">
      <c r="C34" s="203"/>
      <c r="D34" s="204"/>
      <c r="E34" s="204"/>
      <c r="F34" s="210">
        <f t="shared" si="13"/>
        <v>0</v>
      </c>
      <c r="G34" s="211">
        <f t="shared" si="14"/>
        <v>0</v>
      </c>
      <c r="H34" s="211">
        <f t="shared" si="15"/>
        <v>0</v>
      </c>
      <c r="I34" s="212">
        <f t="shared" si="16"/>
        <v>0</v>
      </c>
      <c r="K34" s="205"/>
      <c r="L34" s="206"/>
      <c r="M34" s="206"/>
      <c r="N34" s="704">
        <f t="shared" si="0"/>
        <v>0</v>
      </c>
      <c r="O34" s="704"/>
      <c r="P34" s="214">
        <f t="shared" si="1"/>
        <v>0</v>
      </c>
      <c r="Q34" s="214">
        <f t="shared" si="2"/>
        <v>0</v>
      </c>
      <c r="R34" s="214">
        <f t="shared" si="3"/>
        <v>0</v>
      </c>
      <c r="S34" s="12">
        <f t="shared" si="4"/>
        <v>0</v>
      </c>
      <c r="T34" s="12">
        <f t="shared" si="5"/>
        <v>0</v>
      </c>
      <c r="U34" s="12">
        <f t="shared" si="6"/>
        <v>0</v>
      </c>
      <c r="V34" s="12">
        <f t="shared" si="7"/>
        <v>0</v>
      </c>
      <c r="W34" s="12">
        <f t="shared" si="8"/>
        <v>0</v>
      </c>
      <c r="X34" s="12">
        <f t="shared" si="9"/>
        <v>0</v>
      </c>
      <c r="Y34" s="12">
        <f t="shared" si="10"/>
        <v>0</v>
      </c>
      <c r="Z34" s="4">
        <f t="shared" si="11"/>
        <v>0</v>
      </c>
      <c r="AA34" s="4">
        <f t="shared" si="12"/>
        <v>0</v>
      </c>
      <c r="AB34" s="13"/>
    </row>
    <row r="35" spans="3:28" ht="22.5" thickBot="1" x14ac:dyDescent="0.6">
      <c r="C35" s="203"/>
      <c r="D35" s="204"/>
      <c r="E35" s="204"/>
      <c r="F35" s="210">
        <f t="shared" si="13"/>
        <v>0</v>
      </c>
      <c r="G35" s="211">
        <f t="shared" si="14"/>
        <v>0</v>
      </c>
      <c r="H35" s="211">
        <f t="shared" si="15"/>
        <v>0</v>
      </c>
      <c r="I35" s="212">
        <f t="shared" si="16"/>
        <v>0</v>
      </c>
      <c r="K35" s="205"/>
      <c r="L35" s="206"/>
      <c r="M35" s="206"/>
      <c r="N35" s="704">
        <f t="shared" si="0"/>
        <v>0</v>
      </c>
      <c r="O35" s="704"/>
      <c r="P35" s="214">
        <f t="shared" si="1"/>
        <v>0</v>
      </c>
      <c r="Q35" s="214">
        <f t="shared" si="2"/>
        <v>0</v>
      </c>
      <c r="R35" s="214">
        <f t="shared" si="3"/>
        <v>0</v>
      </c>
      <c r="S35" s="12">
        <f t="shared" si="4"/>
        <v>0</v>
      </c>
      <c r="T35" s="12">
        <f t="shared" si="5"/>
        <v>0</v>
      </c>
      <c r="U35" s="12">
        <f t="shared" si="6"/>
        <v>0</v>
      </c>
      <c r="V35" s="12">
        <f t="shared" si="7"/>
        <v>0</v>
      </c>
      <c r="W35" s="12">
        <f t="shared" si="8"/>
        <v>0</v>
      </c>
      <c r="X35" s="12">
        <f t="shared" si="9"/>
        <v>0</v>
      </c>
      <c r="Y35" s="12">
        <f t="shared" si="10"/>
        <v>0</v>
      </c>
      <c r="Z35" s="4">
        <f t="shared" si="11"/>
        <v>0</v>
      </c>
      <c r="AA35" s="4">
        <f t="shared" si="12"/>
        <v>0</v>
      </c>
      <c r="AB35" s="13"/>
    </row>
    <row r="36" spans="3:28" ht="22.5" thickBot="1" x14ac:dyDescent="0.6">
      <c r="C36" s="203"/>
      <c r="D36" s="204"/>
      <c r="E36" s="204"/>
      <c r="F36" s="210">
        <f t="shared" si="13"/>
        <v>0</v>
      </c>
      <c r="G36" s="211">
        <f t="shared" si="14"/>
        <v>0</v>
      </c>
      <c r="H36" s="211">
        <f t="shared" si="15"/>
        <v>0</v>
      </c>
      <c r="I36" s="212">
        <f t="shared" si="16"/>
        <v>0</v>
      </c>
      <c r="K36" s="205"/>
      <c r="L36" s="206"/>
      <c r="M36" s="206"/>
      <c r="N36" s="704">
        <f t="shared" si="0"/>
        <v>0</v>
      </c>
      <c r="O36" s="704"/>
      <c r="P36" s="214">
        <f t="shared" si="1"/>
        <v>0</v>
      </c>
      <c r="Q36" s="214">
        <f t="shared" si="2"/>
        <v>0</v>
      </c>
      <c r="R36" s="214">
        <f t="shared" si="3"/>
        <v>0</v>
      </c>
      <c r="S36" s="12">
        <f t="shared" si="4"/>
        <v>0</v>
      </c>
      <c r="T36" s="12">
        <f t="shared" si="5"/>
        <v>0</v>
      </c>
      <c r="U36" s="12">
        <f t="shared" si="6"/>
        <v>0</v>
      </c>
      <c r="V36" s="12">
        <f t="shared" si="7"/>
        <v>0</v>
      </c>
      <c r="W36" s="12">
        <f t="shared" si="8"/>
        <v>0</v>
      </c>
      <c r="X36" s="12">
        <f t="shared" si="9"/>
        <v>0</v>
      </c>
      <c r="Y36" s="12">
        <f t="shared" si="10"/>
        <v>0</v>
      </c>
      <c r="Z36" s="4">
        <f t="shared" si="11"/>
        <v>0</v>
      </c>
      <c r="AA36" s="4">
        <f t="shared" si="12"/>
        <v>0</v>
      </c>
      <c r="AB36" s="13"/>
    </row>
    <row r="37" spans="3:28" ht="22.5" thickBot="1" x14ac:dyDescent="0.6">
      <c r="C37" s="203"/>
      <c r="D37" s="204"/>
      <c r="E37" s="204"/>
      <c r="F37" s="210">
        <f t="shared" si="13"/>
        <v>0</v>
      </c>
      <c r="G37" s="211">
        <f t="shared" si="14"/>
        <v>0</v>
      </c>
      <c r="H37" s="211">
        <f t="shared" si="15"/>
        <v>0</v>
      </c>
      <c r="I37" s="212">
        <f t="shared" si="16"/>
        <v>0</v>
      </c>
      <c r="K37" s="205"/>
      <c r="L37" s="206"/>
      <c r="M37" s="206"/>
      <c r="N37" s="704">
        <f t="shared" si="0"/>
        <v>0</v>
      </c>
      <c r="O37" s="704"/>
      <c r="P37" s="214">
        <f t="shared" si="1"/>
        <v>0</v>
      </c>
      <c r="Q37" s="214">
        <f t="shared" si="2"/>
        <v>0</v>
      </c>
      <c r="R37" s="214">
        <f t="shared" si="3"/>
        <v>0</v>
      </c>
      <c r="S37" s="12">
        <f t="shared" si="4"/>
        <v>0</v>
      </c>
      <c r="T37" s="12">
        <f t="shared" si="5"/>
        <v>0</v>
      </c>
      <c r="U37" s="12">
        <f t="shared" si="6"/>
        <v>0</v>
      </c>
      <c r="V37" s="12">
        <f t="shared" si="7"/>
        <v>0</v>
      </c>
      <c r="W37" s="12">
        <f t="shared" si="8"/>
        <v>0</v>
      </c>
      <c r="X37" s="12">
        <f t="shared" si="9"/>
        <v>0</v>
      </c>
      <c r="Y37" s="12">
        <f t="shared" si="10"/>
        <v>0</v>
      </c>
      <c r="Z37" s="4">
        <f t="shared" si="11"/>
        <v>0</v>
      </c>
      <c r="AA37" s="4">
        <f t="shared" si="12"/>
        <v>0</v>
      </c>
      <c r="AB37" s="13"/>
    </row>
    <row r="38" spans="3:28" ht="22.5" thickBot="1" x14ac:dyDescent="0.6">
      <c r="C38" s="203"/>
      <c r="D38" s="204"/>
      <c r="E38" s="204"/>
      <c r="F38" s="210">
        <f t="shared" si="13"/>
        <v>0</v>
      </c>
      <c r="G38" s="211">
        <f t="shared" si="14"/>
        <v>0</v>
      </c>
      <c r="H38" s="211">
        <f t="shared" si="15"/>
        <v>0</v>
      </c>
      <c r="I38" s="212">
        <f t="shared" si="16"/>
        <v>0</v>
      </c>
      <c r="K38" s="205"/>
      <c r="L38" s="206"/>
      <c r="M38" s="206"/>
      <c r="N38" s="704">
        <f t="shared" si="0"/>
        <v>0</v>
      </c>
      <c r="O38" s="704"/>
      <c r="P38" s="214">
        <f t="shared" si="1"/>
        <v>0</v>
      </c>
      <c r="Q38" s="214">
        <f t="shared" si="2"/>
        <v>0</v>
      </c>
      <c r="R38" s="214">
        <f t="shared" si="3"/>
        <v>0</v>
      </c>
      <c r="S38" s="12">
        <f t="shared" si="4"/>
        <v>0</v>
      </c>
      <c r="T38" s="12">
        <f t="shared" si="5"/>
        <v>0</v>
      </c>
      <c r="U38" s="12">
        <f t="shared" si="6"/>
        <v>0</v>
      </c>
      <c r="V38" s="12">
        <f t="shared" si="7"/>
        <v>0</v>
      </c>
      <c r="W38" s="12">
        <f t="shared" si="8"/>
        <v>0</v>
      </c>
      <c r="X38" s="12">
        <f t="shared" si="9"/>
        <v>0</v>
      </c>
      <c r="Y38" s="12">
        <f t="shared" si="10"/>
        <v>0</v>
      </c>
      <c r="Z38" s="4">
        <f t="shared" si="11"/>
        <v>0</v>
      </c>
      <c r="AA38" s="4">
        <f t="shared" si="12"/>
        <v>0</v>
      </c>
      <c r="AB38" s="13"/>
    </row>
    <row r="39" spans="3:28" ht="22.5" thickBot="1" x14ac:dyDescent="0.6">
      <c r="C39" s="203"/>
      <c r="D39" s="204"/>
      <c r="E39" s="204"/>
      <c r="F39" s="210">
        <f t="shared" si="13"/>
        <v>0</v>
      </c>
      <c r="G39" s="211">
        <f t="shared" si="14"/>
        <v>0</v>
      </c>
      <c r="H39" s="211">
        <f t="shared" si="15"/>
        <v>0</v>
      </c>
      <c r="I39" s="212">
        <f t="shared" si="16"/>
        <v>0</v>
      </c>
      <c r="K39" s="205"/>
      <c r="L39" s="206"/>
      <c r="M39" s="206"/>
      <c r="N39" s="704">
        <f t="shared" si="0"/>
        <v>0</v>
      </c>
      <c r="O39" s="704"/>
      <c r="P39" s="214">
        <f t="shared" si="1"/>
        <v>0</v>
      </c>
      <c r="Q39" s="214">
        <f t="shared" si="2"/>
        <v>0</v>
      </c>
      <c r="R39" s="214">
        <f t="shared" si="3"/>
        <v>0</v>
      </c>
      <c r="S39" s="12">
        <f t="shared" si="4"/>
        <v>0</v>
      </c>
      <c r="T39" s="12">
        <f t="shared" si="5"/>
        <v>0</v>
      </c>
      <c r="U39" s="12">
        <f t="shared" si="6"/>
        <v>0</v>
      </c>
      <c r="V39" s="12">
        <f t="shared" si="7"/>
        <v>0</v>
      </c>
      <c r="W39" s="12">
        <f t="shared" si="8"/>
        <v>0</v>
      </c>
      <c r="X39" s="12">
        <f t="shared" si="9"/>
        <v>0</v>
      </c>
      <c r="Y39" s="12">
        <f t="shared" si="10"/>
        <v>0</v>
      </c>
      <c r="Z39" s="4">
        <f t="shared" si="11"/>
        <v>0</v>
      </c>
      <c r="AA39" s="4">
        <f t="shared" si="12"/>
        <v>0</v>
      </c>
      <c r="AB39" s="13"/>
    </row>
    <row r="40" spans="3:28" ht="22.5" thickBot="1" x14ac:dyDescent="0.6">
      <c r="C40" s="203"/>
      <c r="D40" s="204"/>
      <c r="E40" s="204"/>
      <c r="F40" s="210">
        <f t="shared" ref="F40:F45" si="17">IF(D40=0,0,_xlfn.DAYS(E40,D40)+1)</f>
        <v>0</v>
      </c>
      <c r="G40" s="211">
        <f t="shared" ref="G40:G45" si="18">INT(F40/30/12)</f>
        <v>0</v>
      </c>
      <c r="H40" s="211">
        <f t="shared" ref="H40:H45" si="19">INT(F40/30)-INT(F40/30/12)*12</f>
        <v>0</v>
      </c>
      <c r="I40" s="212">
        <f t="shared" ref="I40:I45" si="20">F40-INT(F40/30)*30</f>
        <v>0</v>
      </c>
      <c r="K40" s="205"/>
      <c r="L40" s="206"/>
      <c r="M40" s="206"/>
      <c r="N40" s="704">
        <f t="shared" ref="N40:N45" si="21">IF(L40=0,0,ROUND(M40-L40+1,0))</f>
        <v>0</v>
      </c>
      <c r="O40" s="704"/>
      <c r="P40" s="214">
        <f t="shared" ref="P40:P45" si="22">FLOOR(T40,1)</f>
        <v>0</v>
      </c>
      <c r="Q40" s="214">
        <f t="shared" ref="Q40:Q45" si="23">FLOOR(X40,1)</f>
        <v>0</v>
      </c>
      <c r="R40" s="214">
        <f t="shared" ref="R40:R45" si="24">W40-Z40</f>
        <v>0</v>
      </c>
      <c r="S40" s="12">
        <f t="shared" ref="S40:S45" si="25">V40+Z40+AA40</f>
        <v>0</v>
      </c>
      <c r="T40" s="12">
        <f t="shared" ref="T40:T45" si="26">N40/365</f>
        <v>0</v>
      </c>
      <c r="U40" s="12">
        <f t="shared" ref="U40:U45" si="27">FLOOR(T40,1)</f>
        <v>0</v>
      </c>
      <c r="V40" s="12">
        <f t="shared" ref="V40:V45" si="28">U40*365</f>
        <v>0</v>
      </c>
      <c r="W40" s="12">
        <f t="shared" ref="W40:W45" si="29">N40-V40</f>
        <v>0</v>
      </c>
      <c r="X40" s="12">
        <f t="shared" ref="X40:X45" si="30">W40/30</f>
        <v>0</v>
      </c>
      <c r="Y40" s="12">
        <f t="shared" ref="Y40:Y45" si="31">FLOOR(X40,1)</f>
        <v>0</v>
      </c>
      <c r="Z40" s="4">
        <f t="shared" ref="Z40:Z45" si="32">Y40*30</f>
        <v>0</v>
      </c>
      <c r="AA40" s="4">
        <f t="shared" ref="AA40:AA45" si="33">W40-Z40</f>
        <v>0</v>
      </c>
      <c r="AB40" s="13"/>
    </row>
    <row r="41" spans="3:28" ht="22.5" thickBot="1" x14ac:dyDescent="0.6">
      <c r="C41" s="203"/>
      <c r="D41" s="204"/>
      <c r="E41" s="204"/>
      <c r="F41" s="210">
        <f t="shared" si="17"/>
        <v>0</v>
      </c>
      <c r="G41" s="211">
        <f t="shared" si="18"/>
        <v>0</v>
      </c>
      <c r="H41" s="211">
        <f t="shared" si="19"/>
        <v>0</v>
      </c>
      <c r="I41" s="212">
        <f t="shared" si="20"/>
        <v>0</v>
      </c>
      <c r="K41" s="205"/>
      <c r="L41" s="206"/>
      <c r="M41" s="206"/>
      <c r="N41" s="704">
        <f t="shared" si="21"/>
        <v>0</v>
      </c>
      <c r="O41" s="704"/>
      <c r="P41" s="214">
        <f t="shared" si="22"/>
        <v>0</v>
      </c>
      <c r="Q41" s="214">
        <f t="shared" si="23"/>
        <v>0</v>
      </c>
      <c r="R41" s="214">
        <f t="shared" si="24"/>
        <v>0</v>
      </c>
      <c r="S41" s="12">
        <f t="shared" si="25"/>
        <v>0</v>
      </c>
      <c r="T41" s="12">
        <f t="shared" si="26"/>
        <v>0</v>
      </c>
      <c r="U41" s="12">
        <f t="shared" si="27"/>
        <v>0</v>
      </c>
      <c r="V41" s="12">
        <f t="shared" si="28"/>
        <v>0</v>
      </c>
      <c r="W41" s="12">
        <f t="shared" si="29"/>
        <v>0</v>
      </c>
      <c r="X41" s="12">
        <f t="shared" si="30"/>
        <v>0</v>
      </c>
      <c r="Y41" s="12">
        <f t="shared" si="31"/>
        <v>0</v>
      </c>
      <c r="Z41" s="4">
        <f t="shared" si="32"/>
        <v>0</v>
      </c>
      <c r="AA41" s="4">
        <f t="shared" si="33"/>
        <v>0</v>
      </c>
      <c r="AB41" s="13"/>
    </row>
    <row r="42" spans="3:28" ht="22.5" thickBot="1" x14ac:dyDescent="0.6">
      <c r="C42" s="203"/>
      <c r="D42" s="204"/>
      <c r="E42" s="204"/>
      <c r="F42" s="210">
        <f t="shared" si="17"/>
        <v>0</v>
      </c>
      <c r="G42" s="211">
        <f t="shared" si="18"/>
        <v>0</v>
      </c>
      <c r="H42" s="211">
        <f t="shared" si="19"/>
        <v>0</v>
      </c>
      <c r="I42" s="212">
        <f t="shared" si="20"/>
        <v>0</v>
      </c>
      <c r="K42" s="205"/>
      <c r="L42" s="206"/>
      <c r="M42" s="206"/>
      <c r="N42" s="704">
        <f t="shared" si="21"/>
        <v>0</v>
      </c>
      <c r="O42" s="704"/>
      <c r="P42" s="214">
        <f t="shared" si="22"/>
        <v>0</v>
      </c>
      <c r="Q42" s="214">
        <f t="shared" si="23"/>
        <v>0</v>
      </c>
      <c r="R42" s="214">
        <f t="shared" si="24"/>
        <v>0</v>
      </c>
      <c r="S42" s="12">
        <f t="shared" si="25"/>
        <v>0</v>
      </c>
      <c r="T42" s="12">
        <f t="shared" si="26"/>
        <v>0</v>
      </c>
      <c r="U42" s="12">
        <f t="shared" si="27"/>
        <v>0</v>
      </c>
      <c r="V42" s="12">
        <f t="shared" si="28"/>
        <v>0</v>
      </c>
      <c r="W42" s="12">
        <f t="shared" si="29"/>
        <v>0</v>
      </c>
      <c r="X42" s="12">
        <f t="shared" si="30"/>
        <v>0</v>
      </c>
      <c r="Y42" s="12">
        <f t="shared" si="31"/>
        <v>0</v>
      </c>
      <c r="Z42" s="4">
        <f t="shared" si="32"/>
        <v>0</v>
      </c>
      <c r="AA42" s="4">
        <f t="shared" si="33"/>
        <v>0</v>
      </c>
      <c r="AB42" s="13"/>
    </row>
    <row r="43" spans="3:28" ht="22.5" thickBot="1" x14ac:dyDescent="0.6">
      <c r="C43" s="203"/>
      <c r="D43" s="204"/>
      <c r="E43" s="204"/>
      <c r="F43" s="210">
        <f t="shared" si="17"/>
        <v>0</v>
      </c>
      <c r="G43" s="211">
        <f t="shared" si="18"/>
        <v>0</v>
      </c>
      <c r="H43" s="211">
        <f t="shared" si="19"/>
        <v>0</v>
      </c>
      <c r="I43" s="212">
        <f t="shared" si="20"/>
        <v>0</v>
      </c>
      <c r="K43" s="205"/>
      <c r="L43" s="206"/>
      <c r="M43" s="206"/>
      <c r="N43" s="704">
        <f t="shared" si="21"/>
        <v>0</v>
      </c>
      <c r="O43" s="704"/>
      <c r="P43" s="214">
        <f t="shared" si="22"/>
        <v>0</v>
      </c>
      <c r="Q43" s="214">
        <f t="shared" si="23"/>
        <v>0</v>
      </c>
      <c r="R43" s="214">
        <f t="shared" si="24"/>
        <v>0</v>
      </c>
      <c r="S43" s="12">
        <f t="shared" si="25"/>
        <v>0</v>
      </c>
      <c r="T43" s="12">
        <f t="shared" si="26"/>
        <v>0</v>
      </c>
      <c r="U43" s="12">
        <f t="shared" si="27"/>
        <v>0</v>
      </c>
      <c r="V43" s="12">
        <f t="shared" si="28"/>
        <v>0</v>
      </c>
      <c r="W43" s="12">
        <f t="shared" si="29"/>
        <v>0</v>
      </c>
      <c r="X43" s="12">
        <f t="shared" si="30"/>
        <v>0</v>
      </c>
      <c r="Y43" s="12">
        <f t="shared" si="31"/>
        <v>0</v>
      </c>
      <c r="Z43" s="4">
        <f t="shared" si="32"/>
        <v>0</v>
      </c>
      <c r="AA43" s="4">
        <f t="shared" si="33"/>
        <v>0</v>
      </c>
      <c r="AB43" s="13"/>
    </row>
    <row r="44" spans="3:28" ht="22.5" thickBot="1" x14ac:dyDescent="0.6">
      <c r="C44" s="203"/>
      <c r="D44" s="204"/>
      <c r="E44" s="204"/>
      <c r="F44" s="210">
        <f t="shared" si="17"/>
        <v>0</v>
      </c>
      <c r="G44" s="211">
        <f t="shared" si="18"/>
        <v>0</v>
      </c>
      <c r="H44" s="211">
        <f t="shared" si="19"/>
        <v>0</v>
      </c>
      <c r="I44" s="212">
        <f t="shared" si="20"/>
        <v>0</v>
      </c>
      <c r="K44" s="205"/>
      <c r="L44" s="206"/>
      <c r="M44" s="206"/>
      <c r="N44" s="704">
        <f t="shared" si="21"/>
        <v>0</v>
      </c>
      <c r="O44" s="704"/>
      <c r="P44" s="214">
        <f t="shared" si="22"/>
        <v>0</v>
      </c>
      <c r="Q44" s="214">
        <f t="shared" si="23"/>
        <v>0</v>
      </c>
      <c r="R44" s="214">
        <f t="shared" si="24"/>
        <v>0</v>
      </c>
      <c r="S44" s="12">
        <f t="shared" si="25"/>
        <v>0</v>
      </c>
      <c r="T44" s="12">
        <f t="shared" si="26"/>
        <v>0</v>
      </c>
      <c r="U44" s="12">
        <f t="shared" si="27"/>
        <v>0</v>
      </c>
      <c r="V44" s="12">
        <f t="shared" si="28"/>
        <v>0</v>
      </c>
      <c r="W44" s="12">
        <f t="shared" si="29"/>
        <v>0</v>
      </c>
      <c r="X44" s="12">
        <f t="shared" si="30"/>
        <v>0</v>
      </c>
      <c r="Y44" s="12">
        <f t="shared" si="31"/>
        <v>0</v>
      </c>
      <c r="Z44" s="4">
        <f t="shared" si="32"/>
        <v>0</v>
      </c>
      <c r="AA44" s="4">
        <f t="shared" si="33"/>
        <v>0</v>
      </c>
      <c r="AB44" s="13"/>
    </row>
    <row r="45" spans="3:28" ht="22.5" thickBot="1" x14ac:dyDescent="0.6">
      <c r="C45" s="203"/>
      <c r="D45" s="204"/>
      <c r="E45" s="204"/>
      <c r="F45" s="210">
        <f t="shared" si="17"/>
        <v>0</v>
      </c>
      <c r="G45" s="211">
        <f t="shared" si="18"/>
        <v>0</v>
      </c>
      <c r="H45" s="211">
        <f t="shared" si="19"/>
        <v>0</v>
      </c>
      <c r="I45" s="212">
        <f t="shared" si="20"/>
        <v>0</v>
      </c>
      <c r="K45" s="205"/>
      <c r="L45" s="206"/>
      <c r="M45" s="206"/>
      <c r="N45" s="704">
        <f t="shared" si="21"/>
        <v>0</v>
      </c>
      <c r="O45" s="704"/>
      <c r="P45" s="214">
        <f t="shared" si="22"/>
        <v>0</v>
      </c>
      <c r="Q45" s="214">
        <f t="shared" si="23"/>
        <v>0</v>
      </c>
      <c r="R45" s="214">
        <f t="shared" si="24"/>
        <v>0</v>
      </c>
      <c r="S45" s="12">
        <f t="shared" si="25"/>
        <v>0</v>
      </c>
      <c r="T45" s="12">
        <f t="shared" si="26"/>
        <v>0</v>
      </c>
      <c r="U45" s="12">
        <f t="shared" si="27"/>
        <v>0</v>
      </c>
      <c r="V45" s="12">
        <f t="shared" si="28"/>
        <v>0</v>
      </c>
      <c r="W45" s="12">
        <f t="shared" si="29"/>
        <v>0</v>
      </c>
      <c r="X45" s="12">
        <f t="shared" si="30"/>
        <v>0</v>
      </c>
      <c r="Y45" s="12">
        <f t="shared" si="31"/>
        <v>0</v>
      </c>
      <c r="Z45" s="4">
        <f t="shared" si="32"/>
        <v>0</v>
      </c>
      <c r="AA45" s="4">
        <f t="shared" si="33"/>
        <v>0</v>
      </c>
      <c r="AB45" s="13"/>
    </row>
    <row r="46" spans="3:28" x14ac:dyDescent="0.4">
      <c r="Z46" s="4"/>
      <c r="AA46" s="4"/>
    </row>
  </sheetData>
  <sheetProtection algorithmName="SHA-512" hashValue="AetD9d+jPvkEJUMf/2HfK3pbVf2W/5QSqSWc3/KcachDSf03fTO2fqKSCGERBFaNvi7jhjFFREwTRxMG3npx+A==" saltValue="D2uJ781YOBYa5VXCJDpBSw==" spinCount="100000" sheet="1" objects="1" scenarios="1"/>
  <mergeCells count="54">
    <mergeCell ref="N40:O40"/>
    <mergeCell ref="N41:O41"/>
    <mergeCell ref="N42:O42"/>
    <mergeCell ref="N43:O43"/>
    <mergeCell ref="N37:O37"/>
    <mergeCell ref="N38:O38"/>
    <mergeCell ref="N39:O39"/>
    <mergeCell ref="N34:O34"/>
    <mergeCell ref="N35:O35"/>
    <mergeCell ref="N36:O36"/>
    <mergeCell ref="K2:R2"/>
    <mergeCell ref="K4:K5"/>
    <mergeCell ref="L4:L5"/>
    <mergeCell ref="M4:M5"/>
    <mergeCell ref="N4:O5"/>
    <mergeCell ref="P4:R4"/>
    <mergeCell ref="N6:O6"/>
    <mergeCell ref="N32:O32"/>
    <mergeCell ref="N33:O33"/>
    <mergeCell ref="N27:O27"/>
    <mergeCell ref="N18:O18"/>
    <mergeCell ref="N19:O19"/>
    <mergeCell ref="N20:O20"/>
    <mergeCell ref="N9:O9"/>
    <mergeCell ref="N10:O10"/>
    <mergeCell ref="N11:O11"/>
    <mergeCell ref="N12:O12"/>
    <mergeCell ref="N13:O13"/>
    <mergeCell ref="K3:R3"/>
    <mergeCell ref="C2:I2"/>
    <mergeCell ref="C3:I3"/>
    <mergeCell ref="N7:O7"/>
    <mergeCell ref="N8:O8"/>
    <mergeCell ref="F4:F5"/>
    <mergeCell ref="C4:C5"/>
    <mergeCell ref="D4:D5"/>
    <mergeCell ref="E4:E5"/>
    <mergeCell ref="G4:I4"/>
    <mergeCell ref="N45:O45"/>
    <mergeCell ref="N14:O14"/>
    <mergeCell ref="N15:O15"/>
    <mergeCell ref="N16:O16"/>
    <mergeCell ref="N17:O17"/>
    <mergeCell ref="N22:O22"/>
    <mergeCell ref="N44:O44"/>
    <mergeCell ref="N21:O21"/>
    <mergeCell ref="N28:O28"/>
    <mergeCell ref="N29:O29"/>
    <mergeCell ref="N30:O30"/>
    <mergeCell ref="N31:O31"/>
    <mergeCell ref="N26:O26"/>
    <mergeCell ref="N23:O23"/>
    <mergeCell ref="N24:O24"/>
    <mergeCell ref="N25:O25"/>
  </mergeCells>
  <phoneticPr fontId="39"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995"/>
  <sheetViews>
    <sheetView zoomScale="65" zoomScaleNormal="65" workbookViewId="0">
      <selection activeCell="A11" sqref="A11:O12"/>
    </sheetView>
  </sheetViews>
  <sheetFormatPr defaultRowHeight="13.15" x14ac:dyDescent="0.4"/>
  <cols>
    <col min="1" max="1" width="27.5703125" customWidth="1"/>
    <col min="2" max="2" width="12.5703125" customWidth="1"/>
    <col min="3" max="3" width="7.42578125" customWidth="1"/>
    <col min="4" max="4" width="8.42578125" customWidth="1"/>
    <col min="5" max="5" width="6.28515625" customWidth="1"/>
    <col min="6" max="6" width="6.42578125" customWidth="1"/>
    <col min="7" max="7" width="18.28515625" customWidth="1"/>
    <col min="8" max="8" width="9.0703125" customWidth="1"/>
    <col min="9" max="9" width="6.0703125" customWidth="1"/>
    <col min="10" max="10" width="12.42578125" customWidth="1"/>
    <col min="11" max="11" width="20.5703125" customWidth="1"/>
    <col min="12" max="12" width="16.2109375" customWidth="1"/>
    <col min="13" max="13" width="14.5703125" customWidth="1"/>
    <col min="14" max="14" width="13.28515625" customWidth="1"/>
    <col min="15" max="15" width="19.2109375" customWidth="1"/>
    <col min="16" max="16" width="1.7109375" customWidth="1"/>
    <col min="17" max="17" width="2.78515625" customWidth="1"/>
    <col min="18" max="18" width="20.0703125" customWidth="1"/>
    <col min="19" max="19" width="3.42578125" customWidth="1"/>
    <col min="20" max="20" width="8.5703125" customWidth="1"/>
    <col min="21" max="21" width="2.0703125" customWidth="1"/>
    <col min="22" max="22" width="11.42578125" customWidth="1"/>
    <col min="23" max="23" width="14.5703125" customWidth="1"/>
  </cols>
  <sheetData>
    <row r="1" spans="1:24" ht="179.65" customHeight="1" thickBot="1" x14ac:dyDescent="0.45">
      <c r="A1" s="503" t="s">
        <v>292</v>
      </c>
      <c r="B1" s="504"/>
      <c r="C1" s="504"/>
      <c r="D1" s="504"/>
      <c r="E1" s="504"/>
      <c r="F1" s="504"/>
      <c r="G1" s="504"/>
      <c r="H1" s="504"/>
      <c r="I1" s="504"/>
      <c r="J1" s="504"/>
      <c r="K1" s="504"/>
      <c r="L1" s="504"/>
      <c r="M1" s="504"/>
      <c r="N1" s="504"/>
      <c r="O1" s="505"/>
    </row>
    <row r="2" spans="1:24" ht="17.25" customHeight="1" x14ac:dyDescent="0.4">
      <c r="A2" s="415"/>
      <c r="B2" s="416"/>
      <c r="C2" s="416"/>
      <c r="D2" s="416"/>
      <c r="E2" s="416"/>
      <c r="F2" s="416"/>
      <c r="G2" s="416"/>
      <c r="H2" s="416"/>
      <c r="I2" s="416"/>
      <c r="J2" s="416"/>
      <c r="K2" s="416"/>
      <c r="L2" s="416"/>
      <c r="M2" s="416"/>
      <c r="N2" s="416"/>
      <c r="O2" s="417"/>
      <c r="U2" s="508" t="s">
        <v>14</v>
      </c>
      <c r="V2" s="508"/>
      <c r="W2" s="506" t="str">
        <f>+INFO!Q14</f>
        <v>37.0</v>
      </c>
      <c r="X2" s="368"/>
    </row>
    <row r="3" spans="1:24" ht="2.25" customHeight="1" thickBot="1" x14ac:dyDescent="0.45">
      <c r="A3" s="418"/>
      <c r="B3" s="419"/>
      <c r="C3" s="419"/>
      <c r="D3" s="419"/>
      <c r="E3" s="419"/>
      <c r="F3" s="419"/>
      <c r="G3" s="419"/>
      <c r="H3" s="419"/>
      <c r="I3" s="419"/>
      <c r="J3" s="419"/>
      <c r="K3" s="419"/>
      <c r="L3" s="419"/>
      <c r="M3" s="419"/>
      <c r="N3" s="419"/>
      <c r="O3" s="420"/>
      <c r="U3" s="509"/>
      <c r="V3" s="509"/>
      <c r="W3" s="507"/>
      <c r="X3" s="368"/>
    </row>
    <row r="4" spans="1:24" ht="9" customHeight="1" thickBot="1" x14ac:dyDescent="0.45">
      <c r="S4" s="58"/>
      <c r="T4" s="58"/>
    </row>
    <row r="5" spans="1:24" ht="33.75" customHeight="1" thickTop="1" thickBot="1" x14ac:dyDescent="0.5">
      <c r="A5" s="171"/>
      <c r="B5" s="520" t="s">
        <v>73</v>
      </c>
      <c r="C5" s="520"/>
      <c r="D5" s="520"/>
      <c r="E5" s="520"/>
      <c r="F5" s="520"/>
      <c r="G5" s="520"/>
      <c r="H5" s="520"/>
      <c r="I5" s="520"/>
      <c r="J5" s="520"/>
      <c r="K5" s="520"/>
      <c r="L5" s="520"/>
      <c r="M5" s="520"/>
      <c r="N5" s="520"/>
      <c r="O5" s="520"/>
      <c r="P5" s="160"/>
      <c r="R5" s="453" t="s">
        <v>289</v>
      </c>
      <c r="S5" s="559"/>
      <c r="T5" s="560"/>
      <c r="U5" s="560"/>
      <c r="V5" s="560"/>
      <c r="W5" s="561"/>
      <c r="X5" s="20"/>
    </row>
    <row r="6" spans="1:24" ht="27.75" customHeight="1" thickTop="1" thickBot="1" x14ac:dyDescent="0.45">
      <c r="A6" s="171"/>
      <c r="B6" s="428"/>
      <c r="C6" s="428"/>
      <c r="D6" s="428"/>
      <c r="E6" s="428"/>
      <c r="F6" s="428"/>
      <c r="G6" s="428"/>
      <c r="H6" s="428"/>
      <c r="I6" s="428"/>
      <c r="J6" s="428"/>
      <c r="K6" s="428"/>
      <c r="L6" s="428"/>
      <c r="M6" s="421" t="s">
        <v>207</v>
      </c>
      <c r="N6" s="572">
        <f>+S5</f>
        <v>0</v>
      </c>
      <c r="O6" s="572"/>
      <c r="P6" s="159"/>
      <c r="R6" s="454" t="s">
        <v>74</v>
      </c>
      <c r="S6" s="510"/>
      <c r="T6" s="510"/>
      <c r="U6" s="510"/>
      <c r="V6" s="510"/>
      <c r="W6" s="511"/>
    </row>
    <row r="7" spans="1:24" ht="45.75" customHeight="1" thickTop="1" thickBot="1" x14ac:dyDescent="0.45">
      <c r="A7" s="171"/>
      <c r="B7" s="550" t="s">
        <v>75</v>
      </c>
      <c r="C7" s="550"/>
      <c r="D7" s="550"/>
      <c r="E7" s="550"/>
      <c r="F7" s="550"/>
      <c r="G7" s="550"/>
      <c r="H7" s="550"/>
      <c r="I7" s="550"/>
      <c r="J7" s="550"/>
      <c r="K7" s="550"/>
      <c r="L7" s="550"/>
      <c r="M7" s="550"/>
      <c r="N7" s="550"/>
      <c r="O7" s="550"/>
      <c r="P7" s="158"/>
      <c r="R7" s="455" t="s">
        <v>76</v>
      </c>
      <c r="S7" s="512"/>
      <c r="T7" s="512"/>
      <c r="U7" s="512"/>
      <c r="V7" s="512"/>
      <c r="W7" s="513"/>
    </row>
    <row r="8" spans="1:24" ht="33.75" customHeight="1" thickTop="1" thickBot="1" x14ac:dyDescent="0.45">
      <c r="A8" s="171"/>
      <c r="B8" s="429"/>
      <c r="C8" s="429"/>
      <c r="D8" s="429"/>
      <c r="E8" s="429"/>
      <c r="F8" s="429"/>
      <c r="G8" s="429"/>
      <c r="H8" s="429"/>
      <c r="I8" s="429"/>
      <c r="J8" s="429"/>
      <c r="K8" s="429"/>
      <c r="L8" s="521" t="s">
        <v>255</v>
      </c>
      <c r="M8" s="521"/>
      <c r="N8" s="547" t="str">
        <f>IF(+S14=0," ",+S14)</f>
        <v xml:space="preserve"> </v>
      </c>
      <c r="O8" s="547"/>
      <c r="P8" s="159"/>
      <c r="R8" s="455" t="s">
        <v>77</v>
      </c>
      <c r="S8" s="514"/>
      <c r="T8" s="514"/>
      <c r="U8" s="514"/>
      <c r="V8" s="514"/>
      <c r="W8" s="515"/>
    </row>
    <row r="9" spans="1:24" ht="33" customHeight="1" thickTop="1" thickBot="1" x14ac:dyDescent="0.45">
      <c r="A9" s="171"/>
      <c r="B9" s="421"/>
      <c r="C9" s="421"/>
      <c r="D9" s="421"/>
      <c r="E9" s="421"/>
      <c r="F9" s="421"/>
      <c r="G9" s="421"/>
      <c r="H9" s="421"/>
      <c r="I9" s="421"/>
      <c r="J9" s="421"/>
      <c r="K9" s="421"/>
      <c r="L9" s="421" t="s">
        <v>128</v>
      </c>
      <c r="M9" s="550" t="str">
        <f>IF(S6=0,"",+S6)</f>
        <v/>
      </c>
      <c r="N9" s="550"/>
      <c r="O9" s="550"/>
      <c r="P9" s="159"/>
      <c r="R9" s="455" t="s">
        <v>78</v>
      </c>
      <c r="S9" s="516"/>
      <c r="T9" s="516"/>
      <c r="U9" s="516"/>
      <c r="V9" s="516"/>
      <c r="W9" s="517"/>
    </row>
    <row r="10" spans="1:24" ht="33" customHeight="1" thickTop="1" thickBot="1" x14ac:dyDescent="0.45">
      <c r="A10" s="171"/>
      <c r="B10" s="172"/>
      <c r="C10" s="172"/>
      <c r="D10" s="173"/>
      <c r="E10" s="173"/>
      <c r="F10" s="173"/>
      <c r="G10" s="173"/>
      <c r="H10" s="173"/>
      <c r="I10" s="563"/>
      <c r="J10" s="563"/>
      <c r="K10" s="174"/>
      <c r="L10" s="521" t="str">
        <f>IF(S9=0,"",+S9)</f>
        <v/>
      </c>
      <c r="M10" s="521"/>
      <c r="N10" s="521"/>
      <c r="O10" s="521"/>
      <c r="P10" s="162"/>
      <c r="R10" s="455" t="s">
        <v>79</v>
      </c>
      <c r="S10" s="514"/>
      <c r="T10" s="514"/>
      <c r="U10" s="514"/>
      <c r="V10" s="514"/>
      <c r="W10" s="515"/>
    </row>
    <row r="11" spans="1:24" ht="22.5" customHeight="1" thickTop="1" thickBot="1" x14ac:dyDescent="0.45">
      <c r="A11" s="557" t="s">
        <v>144</v>
      </c>
      <c r="B11" s="557"/>
      <c r="C11" s="557"/>
      <c r="D11" s="557"/>
      <c r="E11" s="557"/>
      <c r="F11" s="557"/>
      <c r="G11" s="557"/>
      <c r="H11" s="557"/>
      <c r="I11" s="557"/>
      <c r="J11" s="557"/>
      <c r="K11" s="557"/>
      <c r="L11" s="557"/>
      <c r="M11" s="557"/>
      <c r="N11" s="557"/>
      <c r="O11" s="557"/>
      <c r="P11" s="156"/>
      <c r="R11" s="455" t="s">
        <v>80</v>
      </c>
      <c r="S11" s="514"/>
      <c r="T11" s="514"/>
      <c r="U11" s="514"/>
      <c r="V11" s="514"/>
      <c r="W11" s="515"/>
    </row>
    <row r="12" spans="1:24" ht="29.25" customHeight="1" thickTop="1" thickBot="1" x14ac:dyDescent="0.45">
      <c r="A12" s="557"/>
      <c r="B12" s="557"/>
      <c r="C12" s="557"/>
      <c r="D12" s="557"/>
      <c r="E12" s="557"/>
      <c r="F12" s="557"/>
      <c r="G12" s="557"/>
      <c r="H12" s="557"/>
      <c r="I12" s="557"/>
      <c r="J12" s="557"/>
      <c r="K12" s="557"/>
      <c r="L12" s="557"/>
      <c r="M12" s="557"/>
      <c r="N12" s="557"/>
      <c r="O12" s="557"/>
      <c r="P12" s="158"/>
      <c r="R12" s="455" t="s">
        <v>81</v>
      </c>
      <c r="S12" s="512"/>
      <c r="T12" s="512"/>
      <c r="U12" s="512"/>
      <c r="V12" s="512"/>
      <c r="W12" s="513"/>
    </row>
    <row r="13" spans="1:24" ht="42" customHeight="1" thickTop="1" thickBot="1" x14ac:dyDescent="0.45">
      <c r="A13" s="553" t="s">
        <v>288</v>
      </c>
      <c r="B13" s="553"/>
      <c r="C13" s="553"/>
      <c r="D13" s="553"/>
      <c r="E13" s="554" t="str">
        <f>IF(S6=0,"",+S6)</f>
        <v/>
      </c>
      <c r="F13" s="554"/>
      <c r="G13" s="554"/>
      <c r="H13" s="554"/>
      <c r="I13" s="554"/>
      <c r="J13" s="426" t="s">
        <v>76</v>
      </c>
      <c r="K13" s="426" t="str">
        <f>IF(+S7="","",+S7)</f>
        <v/>
      </c>
      <c r="L13" s="571" t="str">
        <f>IF(+S8="","",+S8)</f>
        <v/>
      </c>
      <c r="M13" s="571"/>
      <c r="N13" s="570" t="str">
        <f>IF(S10=0,"",+S10)</f>
        <v/>
      </c>
      <c r="O13" s="570"/>
      <c r="P13" s="161"/>
      <c r="R13" s="367" t="s">
        <v>145</v>
      </c>
      <c r="S13" s="518"/>
      <c r="T13" s="518"/>
      <c r="U13" s="518"/>
      <c r="V13" s="518"/>
      <c r="W13" s="519"/>
    </row>
    <row r="14" spans="1:24" ht="32.25" customHeight="1" thickBot="1" x14ac:dyDescent="0.45">
      <c r="A14" s="558" t="str">
        <f>IF(+S16=0," ",S16)</f>
        <v xml:space="preserve"> </v>
      </c>
      <c r="B14" s="558"/>
      <c r="C14" s="558"/>
      <c r="D14" s="558"/>
      <c r="E14" s="558"/>
      <c r="F14" s="558"/>
      <c r="G14" s="558"/>
      <c r="H14" s="558"/>
      <c r="I14" s="558"/>
      <c r="J14" s="558"/>
      <c r="K14" s="558"/>
      <c r="L14" s="558"/>
      <c r="M14" s="558"/>
      <c r="N14" s="558"/>
      <c r="O14" s="558"/>
      <c r="P14" s="157"/>
      <c r="R14" s="411" t="s">
        <v>254</v>
      </c>
      <c r="S14" s="514"/>
      <c r="T14" s="514"/>
      <c r="U14" s="514"/>
      <c r="V14" s="514"/>
      <c r="W14" s="515"/>
    </row>
    <row r="15" spans="1:24" ht="5.2" customHeight="1" thickBot="1" x14ac:dyDescent="0.45">
      <c r="A15" s="414"/>
      <c r="B15" s="62"/>
      <c r="C15" s="62"/>
      <c r="D15" s="62"/>
      <c r="E15" s="62"/>
      <c r="F15" s="62"/>
      <c r="G15" s="62"/>
      <c r="H15" s="62"/>
      <c r="I15" s="62"/>
      <c r="J15" s="62"/>
      <c r="K15" s="62"/>
      <c r="L15" s="62"/>
      <c r="M15" s="414"/>
      <c r="N15" s="414"/>
      <c r="O15" s="414"/>
      <c r="P15" s="3"/>
      <c r="R15" s="413"/>
      <c r="S15" s="459"/>
      <c r="T15" s="459"/>
      <c r="U15" s="459"/>
      <c r="V15" s="459"/>
      <c r="W15" s="459"/>
    </row>
    <row r="16" spans="1:24" ht="70.5" customHeight="1" thickBot="1" x14ac:dyDescent="0.45">
      <c r="A16" s="548" t="s">
        <v>270</v>
      </c>
      <c r="B16" s="548"/>
      <c r="C16" s="548"/>
      <c r="D16" s="548"/>
      <c r="E16" s="548"/>
      <c r="F16" s="548"/>
      <c r="G16" s="548"/>
      <c r="H16" s="548"/>
      <c r="I16" s="548"/>
      <c r="J16" s="548"/>
      <c r="K16" s="548"/>
      <c r="L16" s="548"/>
      <c r="M16" s="548"/>
      <c r="N16" s="548"/>
      <c r="O16" s="548"/>
      <c r="P16" s="154"/>
      <c r="R16" s="411" t="s">
        <v>266</v>
      </c>
      <c r="S16" s="497"/>
      <c r="T16" s="498"/>
      <c r="U16" s="498"/>
      <c r="V16" s="498"/>
      <c r="W16" s="499"/>
    </row>
    <row r="17" spans="1:25" ht="37.5" customHeight="1" thickBot="1" x14ac:dyDescent="0.45">
      <c r="A17" s="552" t="s">
        <v>271</v>
      </c>
      <c r="B17" s="552"/>
      <c r="C17" s="552" t="str">
        <f>IF(+S6=0," ",S6)</f>
        <v xml:space="preserve"> </v>
      </c>
      <c r="D17" s="552"/>
      <c r="E17" s="552"/>
      <c r="F17" s="552"/>
      <c r="G17" s="552"/>
      <c r="H17" s="552"/>
      <c r="I17" s="552"/>
      <c r="J17" s="427" t="s">
        <v>126</v>
      </c>
      <c r="K17" s="555" t="str">
        <f>IF(+S8=0," ",+S8)</f>
        <v xml:space="preserve"> </v>
      </c>
      <c r="L17" s="555"/>
      <c r="M17" s="555"/>
      <c r="N17" s="423" t="s">
        <v>127</v>
      </c>
      <c r="O17" s="451" t="str">
        <f>IF(+S7=0," ",+S7)</f>
        <v xml:space="preserve"> </v>
      </c>
      <c r="P17" s="155"/>
      <c r="R17" s="424" t="s">
        <v>265</v>
      </c>
      <c r="S17" s="500"/>
      <c r="T17" s="501"/>
      <c r="U17" s="501"/>
      <c r="V17" s="501"/>
      <c r="W17" s="502"/>
    </row>
    <row r="18" spans="1:25" ht="41.25" customHeight="1" x14ac:dyDescent="0.4">
      <c r="A18" s="566" t="s">
        <v>155</v>
      </c>
      <c r="B18" s="567"/>
      <c r="C18" s="556" t="str">
        <f>IF(+S13="","",+S13)</f>
        <v/>
      </c>
      <c r="D18" s="556"/>
      <c r="E18" s="556"/>
      <c r="F18" s="556"/>
      <c r="G18" s="450" t="s">
        <v>261</v>
      </c>
      <c r="H18" s="552" t="str">
        <f>IF(+S14=0," ",S14)</f>
        <v xml:space="preserve"> </v>
      </c>
      <c r="I18" s="552"/>
      <c r="J18" s="552"/>
      <c r="K18" s="551" t="s">
        <v>262</v>
      </c>
      <c r="L18" s="551"/>
      <c r="M18" s="551"/>
      <c r="N18" s="551"/>
      <c r="O18" s="551"/>
      <c r="P18" s="155"/>
    </row>
    <row r="19" spans="1:25" ht="27" customHeight="1" x14ac:dyDescent="0.4">
      <c r="A19" s="569" t="s">
        <v>272</v>
      </c>
      <c r="B19" s="569"/>
      <c r="C19" s="569"/>
      <c r="D19" s="569"/>
      <c r="E19" s="569"/>
      <c r="F19" s="569"/>
      <c r="G19" s="569"/>
      <c r="H19" s="569"/>
      <c r="I19" s="569"/>
      <c r="J19" s="569"/>
      <c r="K19" s="569"/>
      <c r="L19" s="569"/>
      <c r="M19" s="569"/>
      <c r="N19" s="569"/>
      <c r="O19" s="569"/>
      <c r="P19" s="2"/>
    </row>
    <row r="20" spans="1:25" ht="24" customHeight="1" x14ac:dyDescent="0.4">
      <c r="A20" s="569" t="s">
        <v>290</v>
      </c>
      <c r="B20" s="569"/>
      <c r="C20" s="569"/>
      <c r="D20" s="569"/>
      <c r="E20" s="569"/>
      <c r="F20" s="569"/>
      <c r="G20" s="569"/>
      <c r="H20" s="569"/>
      <c r="I20" s="569"/>
      <c r="J20" s="554" t="str">
        <f>IF(+S14=0," ",S14)</f>
        <v xml:space="preserve"> </v>
      </c>
      <c r="K20" s="554"/>
      <c r="L20" s="429" t="s">
        <v>291</v>
      </c>
      <c r="M20" s="428"/>
      <c r="N20" s="428"/>
      <c r="O20" s="428"/>
      <c r="P20" s="2"/>
    </row>
    <row r="21" spans="1:25" ht="29.25" customHeight="1" thickBot="1" x14ac:dyDescent="0.45">
      <c r="A21" s="569" t="s">
        <v>273</v>
      </c>
      <c r="B21" s="569"/>
      <c r="C21" s="569"/>
      <c r="D21" s="569"/>
      <c r="E21" s="569"/>
      <c r="F21" s="569"/>
      <c r="G21" s="569"/>
      <c r="H21" s="569"/>
      <c r="I21" s="569"/>
      <c r="J21" s="569"/>
      <c r="K21" s="569"/>
      <c r="L21" s="569"/>
      <c r="M21" s="569"/>
      <c r="N21" s="569"/>
      <c r="O21" s="569"/>
      <c r="P21" s="2"/>
      <c r="R21" s="412"/>
      <c r="S21" s="412"/>
      <c r="T21" s="412"/>
      <c r="U21" s="412"/>
      <c r="V21" s="412"/>
      <c r="W21" s="412"/>
    </row>
    <row r="22" spans="1:25" ht="52.5" customHeight="1" x14ac:dyDescent="0.4">
      <c r="A22" s="548" t="s">
        <v>139</v>
      </c>
      <c r="B22" s="548"/>
      <c r="C22" s="548"/>
      <c r="D22" s="548"/>
      <c r="E22" s="548"/>
      <c r="F22" s="548"/>
      <c r="G22" s="548"/>
      <c r="H22" s="548"/>
      <c r="I22" s="548"/>
      <c r="J22" s="548"/>
      <c r="K22" s="548"/>
      <c r="L22" s="548"/>
      <c r="M22" s="548"/>
      <c r="N22" s="548"/>
      <c r="O22" s="548"/>
      <c r="P22" s="154"/>
      <c r="R22" s="522" t="s">
        <v>154</v>
      </c>
      <c r="S22" s="523"/>
      <c r="T22" s="523"/>
      <c r="U22" s="523"/>
      <c r="V22" s="523"/>
      <c r="W22" s="524"/>
    </row>
    <row r="23" spans="1:25" ht="15" customHeight="1" x14ac:dyDescent="0.4">
      <c r="A23" s="565" t="str">
        <f>IF(+S11&gt;0,"VISTO il ns. precedente decreto prot.","")</f>
        <v/>
      </c>
      <c r="B23" s="565"/>
      <c r="C23" s="565"/>
      <c r="D23" s="457" t="str">
        <f>IF(+S11&gt;0,S11,"")</f>
        <v/>
      </c>
      <c r="E23" s="457"/>
      <c r="F23" s="457"/>
      <c r="G23" s="457"/>
      <c r="H23" s="458" t="str">
        <f>IF(S12&lt;&gt;0,"del","")</f>
        <v/>
      </c>
      <c r="I23" s="568" t="str">
        <f>IF(S12&gt;0,+S12,"")</f>
        <v/>
      </c>
      <c r="J23" s="568"/>
      <c r="K23" s="549" t="str">
        <f>IF(S11&gt;0,"che con il presente si annulla e sostituisce;","")</f>
        <v/>
      </c>
      <c r="L23" s="549"/>
      <c r="M23" s="549"/>
      <c r="N23" s="549"/>
      <c r="O23" s="549"/>
      <c r="P23" s="155"/>
      <c r="R23" s="525"/>
      <c r="S23" s="526"/>
      <c r="T23" s="526"/>
      <c r="U23" s="526"/>
      <c r="V23" s="526"/>
      <c r="W23" s="527"/>
    </row>
    <row r="24" spans="1:25" ht="55.5" customHeight="1" x14ac:dyDescent="0.4">
      <c r="A24" s="548" t="s">
        <v>274</v>
      </c>
      <c r="B24" s="548"/>
      <c r="C24" s="548"/>
      <c r="D24" s="548"/>
      <c r="E24" s="548"/>
      <c r="F24" s="548"/>
      <c r="G24" s="548"/>
      <c r="H24" s="548"/>
      <c r="I24" s="548"/>
      <c r="J24" s="548"/>
      <c r="K24" s="548"/>
      <c r="L24" s="548"/>
      <c r="M24" s="548"/>
      <c r="N24" s="548"/>
      <c r="O24" s="548"/>
      <c r="P24" s="154"/>
      <c r="R24" s="525"/>
      <c r="S24" s="526"/>
      <c r="T24" s="526"/>
      <c r="U24" s="526"/>
      <c r="V24" s="526"/>
      <c r="W24" s="527"/>
    </row>
    <row r="25" spans="1:25" ht="9.6999999999999993" customHeight="1" thickBot="1" x14ac:dyDescent="0.45">
      <c r="A25" s="428"/>
      <c r="B25" s="430"/>
      <c r="C25" s="430"/>
      <c r="D25" s="430"/>
      <c r="E25" s="430"/>
      <c r="F25" s="430"/>
      <c r="G25" s="430"/>
      <c r="H25" s="430"/>
      <c r="I25" s="430"/>
      <c r="J25" s="430"/>
      <c r="K25" s="430"/>
      <c r="L25" s="430"/>
      <c r="M25" s="428"/>
      <c r="N25" s="428"/>
      <c r="O25" s="428"/>
      <c r="P25" s="2"/>
      <c r="R25" s="528"/>
      <c r="S25" s="529"/>
      <c r="T25" s="529"/>
      <c r="U25" s="529"/>
      <c r="V25" s="529"/>
      <c r="W25" s="530"/>
    </row>
    <row r="26" spans="1:25" ht="22.5" customHeight="1" x14ac:dyDescent="0.4">
      <c r="A26" s="564" t="s">
        <v>82</v>
      </c>
      <c r="B26" s="564"/>
      <c r="C26" s="564"/>
      <c r="D26" s="564"/>
      <c r="E26" s="564"/>
      <c r="F26" s="564"/>
      <c r="G26" s="564"/>
      <c r="H26" s="564"/>
      <c r="I26" s="564"/>
      <c r="J26" s="564"/>
      <c r="K26" s="564"/>
      <c r="L26" s="564"/>
      <c r="M26" s="564"/>
      <c r="N26" s="564"/>
      <c r="O26" s="564"/>
      <c r="P26" s="153"/>
      <c r="R26" s="8"/>
      <c r="S26" s="8"/>
      <c r="T26" s="8"/>
      <c r="U26" s="8"/>
      <c r="V26" s="8"/>
    </row>
    <row r="27" spans="1:25" ht="10.45" customHeight="1" x14ac:dyDescent="0.4">
      <c r="A27" s="428"/>
      <c r="B27" s="422"/>
      <c r="C27" s="422"/>
      <c r="D27" s="422"/>
      <c r="E27" s="422"/>
      <c r="F27" s="422"/>
      <c r="G27" s="422"/>
      <c r="H27" s="422"/>
      <c r="I27" s="422"/>
      <c r="J27" s="422"/>
      <c r="K27" s="422"/>
      <c r="L27" s="422"/>
      <c r="M27" s="428"/>
      <c r="N27" s="428"/>
      <c r="O27" s="428"/>
      <c r="P27" s="2"/>
      <c r="R27" s="8"/>
      <c r="S27" s="8"/>
      <c r="T27" s="8"/>
      <c r="U27" s="8"/>
      <c r="V27" s="8"/>
    </row>
    <row r="28" spans="1:25" ht="54" customHeight="1" x14ac:dyDescent="0.4">
      <c r="A28" s="562" t="s">
        <v>140</v>
      </c>
      <c r="B28" s="562"/>
      <c r="C28" s="562"/>
      <c r="D28" s="562"/>
      <c r="E28" s="562"/>
      <c r="F28" s="562"/>
      <c r="G28" s="562"/>
      <c r="H28" s="562"/>
      <c r="I28" s="562"/>
      <c r="J28" s="562"/>
      <c r="K28" s="562"/>
      <c r="L28" s="562"/>
      <c r="M28" s="562"/>
      <c r="N28" s="562"/>
      <c r="O28" s="562"/>
      <c r="P28" s="152"/>
      <c r="Y28" s="1" t="s">
        <v>64</v>
      </c>
    </row>
    <row r="29" spans="1:25" ht="56.25" customHeight="1" x14ac:dyDescent="0.4">
      <c r="A29" s="431" t="s">
        <v>83</v>
      </c>
      <c r="B29" s="432" t="s">
        <v>245</v>
      </c>
      <c r="C29" s="533" t="s">
        <v>84</v>
      </c>
      <c r="D29" s="534"/>
      <c r="E29" s="534"/>
      <c r="F29" s="534"/>
      <c r="G29" s="534"/>
      <c r="H29" s="534"/>
      <c r="I29" s="534"/>
      <c r="J29" s="535"/>
      <c r="K29" s="433" t="s">
        <v>146</v>
      </c>
      <c r="L29" s="434" t="s">
        <v>85</v>
      </c>
      <c r="M29" s="434" t="s">
        <v>86</v>
      </c>
      <c r="N29" s="434" t="s">
        <v>87</v>
      </c>
      <c r="O29" s="435" t="s">
        <v>268</v>
      </c>
      <c r="P29" s="166"/>
      <c r="Q29" s="107"/>
    </row>
    <row r="30" spans="1:25" ht="17.649999999999999" x14ac:dyDescent="0.4">
      <c r="A30" s="437" t="str">
        <f>IF('CDC 1'!G1="SI",'CDC 1'!C1,IF('CDC 1'!T1="SI",'CDC 1'!Q1,IF('CDC 1'!AC1="SI",'CDC 1'!Z1,     IF('CDC 1'!AM1="SI",'CDC 1'!AJ1,              " "))))</f>
        <v xml:space="preserve"> </v>
      </c>
      <c r="B30" s="437" t="str">
        <f>IF('CDC 1'!G1="si","SECONDA",IF('CDC 1'!T1="SI","PRIMA",IF('CDC 1'!AC1="SI","PRIMA",   IF('CDC 1'!AM1="SI","SECONDA", " "))))</f>
        <v xml:space="preserve"> </v>
      </c>
      <c r="C30" s="536" t="str">
        <f>IF('CDC 1'!G1="si",'CDC 1'!B1,IF('CDC 1'!T1="si",'CDC 1'!P1,IF('CDC 1'!AC1="si",'CDC 1'!Y1,  IF('CDC 1'!AM1="si",'CDC 1'!AI1,                            " "))))</f>
        <v xml:space="preserve"> </v>
      </c>
      <c r="D30" s="537"/>
      <c r="E30" s="537"/>
      <c r="F30" s="537"/>
      <c r="G30" s="537"/>
      <c r="H30" s="537"/>
      <c r="I30" s="537"/>
      <c r="J30" s="538"/>
      <c r="K30" s="438" t="str">
        <f>IF(A30=" "," ",IF(   'CDC 1'!F31&lt;&gt;"",   +'CDC 1'!F31,  IF( 'CDC 1'!S31&lt;&gt;"",    +'CDC 1'!S31, IF( 'CDC 1'!AB37&lt;&gt;"", +'CDC 1'!AB37,  +'CDC 1'!AL31))))</f>
        <v xml:space="preserve"> </v>
      </c>
      <c r="L30" s="439" t="str">
        <f>IF('CDC 1'!G1="si",'CDC 1'!C4,IF('CDC 1'!T1="si",'CDC 1'!Q4+'CDC 1'!Q5,IF('CDC 1'!AC1="si",'CDC 1'!Z10,     IF('CDC 1'!AM1="si",'CDC 1'!AJ4,                              " "))))</f>
        <v xml:space="preserve"> </v>
      </c>
      <c r="M30" s="439" t="str">
        <f>IF('CDC 1'!G1="si",'CDC 1'!C23,IF('CDC 1'!T1="si",'CDC 1'!Q23,IF('CDC 1'!AC1="si",'CDC 1'!Z29,    IF('CDC 1'!AM1="si",'CDC 1'!AJ23,                              " "))))</f>
        <v xml:space="preserve"> </v>
      </c>
      <c r="N30" s="439" t="str">
        <f>IF('CDC 1'!G1="si",'CDC 1'!C28,IF('CDC 1'!T1="si",'CDC 1'!Q28,       IF('CDC 1'!AC1="si",'CDC 1'!Z34,     IF('CDC 1'!AM1="si",'CDC 1'!AJ28,                  " "))))</f>
        <v xml:space="preserve"> </v>
      </c>
      <c r="O30" s="440" t="str">
        <f>IF('CDC 1'!G1="si",'CDC 1'!C30,IF('CDC 1'!T1="si",'CDC 1'!Q30, IF('CDC 1'!AC1="si",'CDC 1'!Z36,  IF('CDC 1'!AM1="si",'CDC 1'!AJ30,                    " "))))</f>
        <v xml:space="preserve"> </v>
      </c>
      <c r="P30" s="167"/>
      <c r="Q30" s="107" t="e">
        <f>+L30+M30+N30</f>
        <v>#VALUE!</v>
      </c>
      <c r="R30" s="146" t="str">
        <f>IF(O30=" ", "",IF((O30-Q30)=0," E S A T T O"," E R R O R E  !!!"))</f>
        <v/>
      </c>
    </row>
    <row r="31" spans="1:25" ht="17.649999999999999" x14ac:dyDescent="0.4">
      <c r="A31" s="437" t="str">
        <f>IF('CDC 2'!G1="SI",'CDC 2'!C1,IF('CDC 2'!T1="si",'CDC 2'!Q1,IF('CDC 2'!AC1="si",'CDC 2'!Z1,   IF('CDC 2'!AM1="SI",'CDC 2'!AJ1,                           " "))))</f>
        <v xml:space="preserve"> </v>
      </c>
      <c r="B31" s="437" t="str">
        <f>IF('CDC 2'!G1="si","SECONDA",IF('CDC 2'!T1="SI","PRIMA",IF('CDC 2'!AC1="SI","PRIMA",     IF('CDC 2'!AM1="SI","SECONDA",                           " "))))</f>
        <v xml:space="preserve"> </v>
      </c>
      <c r="C31" s="536" t="str">
        <f>IF('CDC 2'!G1="si",'CDC 2'!B1,IF('CDC 2'!T1="si",'CDC 2'!P1,         IF('CDC 2'!AC1="si",'CDC 2'!Y1,    IF('CDC 2'!AM1="si",'CDC 2'!AI1,                                 " "))))</f>
        <v xml:space="preserve"> </v>
      </c>
      <c r="D31" s="537"/>
      <c r="E31" s="537"/>
      <c r="F31" s="537"/>
      <c r="G31" s="537"/>
      <c r="H31" s="537"/>
      <c r="I31" s="537"/>
      <c r="J31" s="538"/>
      <c r="K31" s="438" t="str">
        <f>IF(A31=" "," ",IF(   'CDC 2'!$F$31&lt;&gt;"",   +'CDC 2'!$F$31,  IF( 'CDC 2'!$S$31&lt;&gt;"",    +'CDC 2'!$S$31, IF( 'CDC 2'!$AB$37&lt;&gt;"", +'CDC 2'!$AB$37,  +'CDC 2'!$AL$31))))</f>
        <v xml:space="preserve"> </v>
      </c>
      <c r="L31" s="439" t="str">
        <f>IF('CDC 2'!G1="si",'CDC 2'!C4,IF('CDC 2'!T1="si",'CDC 2'!Q4+'CDC 2'!Q5,IF('CDC 2'!AC1="si",'CDC 2'!Z10,    IF('CDC 2'!AM1="si",'CDC 2'!AJ4,            " "))))</f>
        <v xml:space="preserve"> </v>
      </c>
      <c r="M31" s="439" t="str">
        <f>IF('CDC 2'!G1="si",'CDC 2'!C23,IF('CDC 2'!T1="si",'CDC 2'!Q23,IF('CDC 2'!AC1="si",'CDC 2'!Z29,  IF('CDC 2'!AM1="si",'CDC 2'!AJ23," "))))</f>
        <v xml:space="preserve"> </v>
      </c>
      <c r="N31" s="439" t="str">
        <f>IF('CDC 2'!G1="si",'CDC 2'!C28,IF('CDC 2'!T1="si",'CDC 2'!Q28,IF('CDC 2'!AC1="si",'CDC 2'!Z34,IF('CDC 2'!AM1="si",'CDC 2'!AJ28," "))))</f>
        <v xml:space="preserve"> </v>
      </c>
      <c r="O31" s="440" t="str">
        <f>IF('CDC 2'!G1="si",'CDC 2'!C30,IF('CDC 2'!T1="si",'CDC 2'!Q30, IF('CDC 2'!AC1="si",'CDC 2'!Z36,     IF('CDC 2'!AM1="si",'CDC 2'!AJ30,         " "))))</f>
        <v xml:space="preserve"> </v>
      </c>
      <c r="P31" s="168"/>
      <c r="Q31" s="107" t="e">
        <f t="shared" ref="Q31:Q39" si="0">+L31+M31+N31</f>
        <v>#VALUE!</v>
      </c>
      <c r="R31" s="146" t="str">
        <f t="shared" ref="R31:R37" si="1">IF(O31=" ", "",IF((O31-Q31)=0," E S A T T O"," E R R O R E  !!!"))</f>
        <v/>
      </c>
      <c r="S31" s="91"/>
      <c r="T31" s="91"/>
      <c r="W31" s="425"/>
    </row>
    <row r="32" spans="1:25" ht="17.649999999999999" x14ac:dyDescent="0.4">
      <c r="A32" s="437" t="str">
        <f>IF('CDC 3'!G1="si",'CDC 3'!C1,IF('CDC 3'!T1="si",'CDC 3'!Q1,IF('CDC 3'!AC1="si",'CDC 3'!Z1,      IF('CDC 3'!AM1="si",'CDC 3'!AJ1,             " "))))</f>
        <v xml:space="preserve"> </v>
      </c>
      <c r="B32" s="437" t="str">
        <f>IF('CDC 3'!G1="si","SECONDA",IF('CDC 3'!T1="SI","PRIMA",IF('CDC 3'!AC1="SI","PRIMA",   IF('CDC 3'!AM1="SI","SECONDA",                            " "))))</f>
        <v xml:space="preserve"> </v>
      </c>
      <c r="C32" s="536" t="str">
        <f>IF('CDC 3'!G1="si",'CDC 3'!B1,IF('CDC 3'!T1="si",'CDC 3'!P1,IF('CDC 3'!AC1="si",'CDC 3'!Y1,  IF('CDC 3'!AM1="si",'CDC 3'!AJ1,         " "))))</f>
        <v xml:space="preserve"> </v>
      </c>
      <c r="D32" s="537"/>
      <c r="E32" s="537"/>
      <c r="F32" s="537"/>
      <c r="G32" s="537"/>
      <c r="H32" s="537"/>
      <c r="I32" s="537"/>
      <c r="J32" s="538"/>
      <c r="K32" s="438" t="str">
        <f>IF(A32=" "," ",IF(   'CDC 3'!$F$31&lt;&gt;"",   +'CDC 3'!$F$31,  IF( 'CDC 3'!$S$31&lt;&gt;"",    +'CDC 3'!$S$31, IF( 'CDC 3'!$AB$37&lt;&gt;"", +'CDC 3'!$AB$37,  +'CDC 3'!$AL$31))))</f>
        <v xml:space="preserve"> </v>
      </c>
      <c r="L32" s="439" t="str">
        <f>IF('CDC 3'!G1="si",'CDC 3'!C3,IF('CDC 3'!T1="si",'CDC 3'!Q4+'CDC 3'!Q5,IF('CDC 3'!AC1="si",'CDC 3'!Z10,IF('CDC 3'!AM1="si",'CDC 3'!AJ4," "))))</f>
        <v xml:space="preserve"> </v>
      </c>
      <c r="M32" s="439" t="str">
        <f>IF('CDC 3'!G1="si",'CDC 3'!C23,IF('CDC 3'!T1="si",'CDC 3'!Q23,IF('CDC 3'!AC1="si",'CDC 3'!Z39,IF('CDC 3'!AM1="si",'CDC 3'!AJ23," "))))</f>
        <v xml:space="preserve"> </v>
      </c>
      <c r="N32" s="439" t="str">
        <f>IF('CDC 3'!G1="si",'CDC 3'!C28,IF('CDC 3'!T1="si",'CDC 3'!Q28,IF('CDC 3'!AC1="si",'CDC 3'!Z34,IF('CDC 3'!AM1="si",'CDC 3'!AJ28," "))))</f>
        <v xml:space="preserve"> </v>
      </c>
      <c r="O32" s="440" t="str">
        <f>IF('CDC 3'!G1="si",'CDC 3'!C30,IF('CDC 3'!T1="si",'CDC 3'!Q30,IF('CDC 3'!AC1="si",'CDC 3'!Z36,IF('CDC 3'!AM1="si",'CDC 3'!AJ30," "))))</f>
        <v xml:space="preserve"> </v>
      </c>
      <c r="P32" s="168"/>
      <c r="Q32" s="107" t="e">
        <f t="shared" si="0"/>
        <v>#VALUE!</v>
      </c>
      <c r="R32" s="146" t="str">
        <f t="shared" si="1"/>
        <v/>
      </c>
      <c r="S32" s="91"/>
      <c r="T32" s="91"/>
      <c r="W32" s="425"/>
    </row>
    <row r="33" spans="1:18" ht="17.649999999999999" x14ac:dyDescent="0.4">
      <c r="A33" s="437" t="str">
        <f>IF('CDC 4'!G1="si",'CDC 4'!C1,IF('CDC 4'!T1="si",'CDC 4'!Q1,IF('CDC 4'!AC1="si",'CDC 4'!Z1,       IF('CDC 4'!AM1="si",'CDC 4'!AJ1,            " "))))</f>
        <v xml:space="preserve"> </v>
      </c>
      <c r="B33" s="437" t="str">
        <f>IF('CDC 4'!G1="si","SECONDA",IF('CDC 4'!T1="SI","PRIMA",IF('CDC 4'!AC1="SI","PRIMA",       IF('CDC 4'!AM1="SI","SECONDA",                         " "))))</f>
        <v xml:space="preserve"> </v>
      </c>
      <c r="C33" s="536" t="str">
        <f>IF('CDC 4'!G1="si",'CDC 4'!B1,IF('CDC 4'!T1="si",'CDC 4'!P1,IF('CDC 4'!AC1="si",'CDC 4'!Y1,   IF('CDC 4'!AM1="si",'CDC 4'!AI1,                     " "))))</f>
        <v xml:space="preserve"> </v>
      </c>
      <c r="D33" s="537"/>
      <c r="E33" s="537"/>
      <c r="F33" s="537"/>
      <c r="G33" s="537"/>
      <c r="H33" s="537"/>
      <c r="I33" s="537"/>
      <c r="J33" s="538"/>
      <c r="K33" s="438" t="str">
        <f>IF(A33=" "," ",IF(   'CDC 4'!$F$31&lt;&gt;"",   +'CDC 4'!$F$31,  IF( 'CDC 4'!$S$31&lt;&gt;"",    +'CDC 4'!$S$31, IF( 'CDC 4'!$AB$37&lt;&gt;"", +'CDC 4'!$AB$37,  +'CDC 4'!$AL$31))))</f>
        <v xml:space="preserve"> </v>
      </c>
      <c r="L33" s="439" t="str">
        <f>IF('CDC 4'!G1="si",'CDC 4'!C4,IF('CDC 4'!T1="si",'CDC 4'!Q4+'CDC 4'!Q5,IF('CDC 4'!AC1="si",'CDC 4'!Z10,IF('CDC 4'!AM1="si",'CDC 4'!AJ4," "))))</f>
        <v xml:space="preserve"> </v>
      </c>
      <c r="M33" s="439" t="str">
        <f>IF('CDC 4'!G1="si",'CDC 4'!C23,IF('CDC 4'!T1="si",'CDC 4'!Q23,IF('CDC 4'!AC1="si",'CDC 4'!Z29,IF('CDC 4'!AM1="si",'CDC 4'!AJ23," "))))</f>
        <v xml:space="preserve"> </v>
      </c>
      <c r="N33" s="439" t="str">
        <f>IF('CDC 4'!G1="si",'CDC 4'!C28,IF('CDC 4'!T1="si",'CDC 4'!Q28,IF('CDC 4'!AC1="si",'CDC 4'!Z34,  IF('CDC 4'!AM1="si",'CDC 4'!AJ28,                  " "))))</f>
        <v xml:space="preserve"> </v>
      </c>
      <c r="O33" s="440" t="str">
        <f>IF('CDC 4'!G1="si",'CDC 4'!C30,IF('CDC 4'!T1="si",'CDC 4'!Q30,IF('CDC 4'!AC1="si",'CDC 4'!Z36,IF('CDC 4'!AM1="si",'CDC 4'!AJ30," "))))</f>
        <v xml:space="preserve"> </v>
      </c>
      <c r="P33" s="168"/>
      <c r="Q33" s="107" t="e">
        <f t="shared" si="0"/>
        <v>#VALUE!</v>
      </c>
      <c r="R33" s="146" t="str">
        <f t="shared" si="1"/>
        <v/>
      </c>
    </row>
    <row r="34" spans="1:18" ht="17.649999999999999" x14ac:dyDescent="0.4">
      <c r="A34" s="437" t="str">
        <f>IF('CDC 5'!G1="si",'CDC 5'!C1,IF('CDC 5'!T1="si",'CDC 5'!Q1,IF('CDC 5'!AC1="si",'CDC 5'!Z1,     IF('CDC 5'!AM1="si",'CDC 5'!AJ1,         " "))))</f>
        <v xml:space="preserve"> </v>
      </c>
      <c r="B34" s="437" t="str">
        <f>IF('CDC 5'!G1="si","SECONDA",IF('CDC 5'!T1="SI","PRIMA",IF('CDC 5'!AC1="SI","PRIMA",       IF('CDC 5'!AM1="SI","SECONDA",     " "))))</f>
        <v xml:space="preserve"> </v>
      </c>
      <c r="C34" s="536" t="str">
        <f>IF('CDC 5'!G1="si",'CDC 5'!B1,IF('CDC 5'!T1="si",'CDC 5'!P1,IF('CDC 5'!AC1="si",'CDC 5'!Y1,  IF('CDC 5'!AM1="si",'CDC 5'!AI1,        " "))))</f>
        <v xml:space="preserve"> </v>
      </c>
      <c r="D34" s="537"/>
      <c r="E34" s="537"/>
      <c r="F34" s="537"/>
      <c r="G34" s="537"/>
      <c r="H34" s="537"/>
      <c r="I34" s="537"/>
      <c r="J34" s="538"/>
      <c r="K34" s="438" t="str">
        <f>IF(A34=" "," ",IF(   'CDC 5'!$F$31&lt;&gt;"",   +'CDC 5'!$F$31,  IF( 'CDC 5'!$S$31&lt;&gt;"",    +'CDC 5'!$S$31, IF( 'CDC 5'!$AB$37&lt;&gt;"", +'CDC 5'!$AB$37,  +'CDC 5'!$AL$31))))</f>
        <v xml:space="preserve"> </v>
      </c>
      <c r="L34" s="439" t="str">
        <f>IF('CDC 5'!G1="si",'CDC 5'!C4,IF('CDC 5'!T1="si",'CDC 5'!Q4+'CDC 5'!Q5,IF('CDC 5'!AC1="si",'CDC 5'!Z10,IF('CDC 5'!AM1="si",'CDC 5'!AJ4," "))))</f>
        <v xml:space="preserve"> </v>
      </c>
      <c r="M34" s="439" t="str">
        <f>IF('CDC 5'!G1="si",'CDC 5'!C23,IF('CDC 5'!T1="si",'CDC 5'!Q23,IF('CDC 5'!AC1="si",'CDC 5'!Z29,        IF('CDC 5'!AM1="si",'CDC 5'!AJ23,      " "))))</f>
        <v xml:space="preserve"> </v>
      </c>
      <c r="N34" s="439" t="str">
        <f>IF('CDC 5'!G1="si",'CDC 5'!C28,IF('CDC 5'!T1="si",'CDC 5'!Q28,IF('CDC 5'!AC1="si",'CDC 5'!Z34,IF('CDC 5'!AM1="si",'CDC 5'!AJ28," "))))</f>
        <v xml:space="preserve"> </v>
      </c>
      <c r="O34" s="440" t="str">
        <f>IF('CDC 5'!G1="si",'CDC 5'!C30,IF('CDC 5'!T1="si",'CDC 5'!Q30,IF('CDC 5'!AC1="si",'CDC 5'!Z36,IF('CDC 5'!AM1="si",'CDC 5'!AJ30," "))))</f>
        <v xml:space="preserve"> </v>
      </c>
      <c r="P34" s="168"/>
      <c r="Q34" s="107" t="e">
        <f t="shared" si="0"/>
        <v>#VALUE!</v>
      </c>
      <c r="R34" s="146" t="str">
        <f t="shared" si="1"/>
        <v/>
      </c>
    </row>
    <row r="35" spans="1:18" ht="17.649999999999999" x14ac:dyDescent="0.4">
      <c r="A35" s="437" t="str">
        <f>IF('CDC 6'!G1="si",'CDC 6'!C1,IF('CDC 6'!T1="si",'CDC 6'!Q1,IF('CDC 6'!AC1="si",'CDC 6'!Z1,    IF('CDC 6'!AM1="si",'CDC 6'!AJ1,        " "))))</f>
        <v xml:space="preserve"> </v>
      </c>
      <c r="B35" s="437" t="str">
        <f>IF('CDC 6'!G1="si","SECONDA",IF('CDC 6'!T1="SI","PRIMA",IF('CDC 6'!AC1="SI","PRIMA",    IF('CDC 6'!AM1="SI","SECONDA",           " "))))</f>
        <v xml:space="preserve"> </v>
      </c>
      <c r="C35" s="536" t="str">
        <f>IF('CDC 6'!G1="si",'CDC 6'!B1,IF('CDC 6'!T1="si",'CDC 6'!P1,IF('CDC 6'!AC1="si",'CDC 6'!Y1,IF('CDC 6'!AM1="si",'CDC 6'!AI1," "))))</f>
        <v xml:space="preserve"> </v>
      </c>
      <c r="D35" s="537"/>
      <c r="E35" s="537"/>
      <c r="F35" s="537"/>
      <c r="G35" s="537"/>
      <c r="H35" s="537"/>
      <c r="I35" s="537"/>
      <c r="J35" s="538"/>
      <c r="K35" s="438" t="str">
        <f>IF(A35=" "," ",IF(   'CDC 6'!$F$31&lt;&gt;"",   +'CDC 6'!$F$31,  IF( 'CDC 6'!$S$31&lt;&gt;"",    +'CDC 6'!$S$31, IF( 'CDC 6'!$AB$37&lt;&gt;"", +'CDC 6'!$AB$37,  +'CDC 6'!$AL$31))))</f>
        <v xml:space="preserve"> </v>
      </c>
      <c r="L35" s="439" t="str">
        <f>IF('CDC 6'!G1="si",'CDC 6'!C4,IF('CDC 6'!T1="si",'CDC 6'!Q4+'CDC 6'!Q5,IF('CDC 6'!AC1="si",'CDC 6'!Z10, IF('CDC 6'!AM1="si",'CDC 6'!AJ4,              " "))))</f>
        <v xml:space="preserve"> </v>
      </c>
      <c r="M35" s="439" t="str">
        <f>IF('CDC 6'!G1="si",'CDC 6'!C23,IF('CDC 6'!T1="si",'CDC 6'!Q23,IF('CDC 6'!AC1="si",'CDC 6'!Z29,IF('CDC 6'!AM1="si",'CDC 6'!AJ23," "))))</f>
        <v xml:space="preserve"> </v>
      </c>
      <c r="N35" s="439" t="str">
        <f>IF('CDC 6'!G1="si",'CDC 6'!C28,IF('CDC 6'!T1="si",'CDC 6'!Q28,IF('CDC 6'!AC1="si",'CDC 6'!Z34,IF('CDC 6'!AM1="si",'CDC 6'!AJ28," "))))</f>
        <v xml:space="preserve"> </v>
      </c>
      <c r="O35" s="440" t="str">
        <f>IF('CDC 6'!G1="si",'CDC 6'!C30,IF('CDC 6'!T1="si",'CDC 6'!Q30,IF('CDC 6'!AC1="si",'CDC 6'!Z36,IF('CDC 6'!AM1="si",'CDC 6'!AJ30," "))))</f>
        <v xml:space="preserve"> </v>
      </c>
      <c r="P35" s="168"/>
      <c r="Q35" s="107" t="e">
        <f t="shared" si="0"/>
        <v>#VALUE!</v>
      </c>
      <c r="R35" s="146" t="str">
        <f t="shared" si="1"/>
        <v/>
      </c>
    </row>
    <row r="36" spans="1:18" ht="17.649999999999999" x14ac:dyDescent="0.4">
      <c r="A36" s="437" t="str">
        <f>IF('CDC 7'!G1="si",'CDC 7'!C1,IF('CDC 7'!T1="si",'CDC 7'!Q1,IF('CDC 7'!AC1="si",'CDC 7'!Z1,      IF('CDC 7'!AM1="si",'CDC 7'!AJ1,                   " "))))</f>
        <v xml:space="preserve"> </v>
      </c>
      <c r="B36" s="437" t="str">
        <f>IF('CDC 7'!G1="si","SECONDA",IF('CDC 7'!T1="SI","PRIMA",IF('CDC 7'!AC1="SI","PRIMA",IF('CDC 7'!AM1="SI","SECONDA"," "))))</f>
        <v xml:space="preserve"> </v>
      </c>
      <c r="C36" s="536" t="str">
        <f>IF('CDC 7'!G1="si",'CDC 7'!B1,IF('CDC 7'!T1="si",'CDC 7'!P1,IF('CDC 7'!AC1="si",'CDC 7'!Y1,IF('CDC 7'!AM1="si",'CDC 7'!AI1," "))))</f>
        <v xml:space="preserve"> </v>
      </c>
      <c r="D36" s="537"/>
      <c r="E36" s="537"/>
      <c r="F36" s="537"/>
      <c r="G36" s="537"/>
      <c r="H36" s="537"/>
      <c r="I36" s="537"/>
      <c r="J36" s="538"/>
      <c r="K36" s="438" t="str">
        <f>IF(A36=" "," ",IF(   'CDC 7'!$F$31&lt;&gt;"",   +'CDC 7'!$F$31,  IF( 'CDC 7'!$S$31&lt;&gt;"",    +'CDC 7'!$S$31, IF( 'CDC 7'!$AB$37&lt;&gt;"", +'CDC 7'!$AB$37,  +'CDC 7'!$AL$31))))</f>
        <v xml:space="preserve"> </v>
      </c>
      <c r="L36" s="439" t="str">
        <f>IF('CDC 7'!G1="si",'CDC 7'!C4,IF('CDC 7'!T1="si",'CDC 7'!Q4+'CDC 7'!Q5,IF('CDC 7'!AC1="si",'CDC 7'!Z10,IF('CDC 7'!AM1="si",'CDC 7'!AJ4," "))))</f>
        <v xml:space="preserve"> </v>
      </c>
      <c r="M36" s="439" t="str">
        <f>IF('CDC 7'!G1="si",'CDC 7'!C23,IF('CDC 7'!T1="si",'CDC 7'!Q23,IF('CDC 7'!AC1="si",'CDC 7'!Z29,IF('CDC 7'!AM1="si",'CDC 7'!AJ23," "))))</f>
        <v xml:space="preserve"> </v>
      </c>
      <c r="N36" s="439" t="str">
        <f>IF('CDC 7'!G1="si",'CDC 7'!C28,IF('CDC 7'!T1="si",'CDC 7'!Q28,IF('CDC 7'!AC1="si",'CDC 7'!Z34,IF('CDC 7'!AM1="si",'CDC 7'!AJ28," "))))</f>
        <v xml:space="preserve"> </v>
      </c>
      <c r="O36" s="440" t="str">
        <f>IF('CDC 7'!G1="si",'CDC 7'!C30,IF('CDC 7'!T1="si",'CDC 7'!Q30,IF('CDC 7'!AC1="si",'CDC 7'!Z36,IF('CDC 7'!AM1="si",'CDC 7'!AJ30," "))))</f>
        <v xml:space="preserve"> </v>
      </c>
      <c r="P36" s="168"/>
      <c r="Q36" s="107" t="e">
        <f t="shared" si="0"/>
        <v>#VALUE!</v>
      </c>
      <c r="R36" s="146" t="str">
        <f t="shared" si="1"/>
        <v/>
      </c>
    </row>
    <row r="37" spans="1:18" ht="20.25" x14ac:dyDescent="0.4">
      <c r="A37" s="437" t="str">
        <f>IF(SOSTEGNO!G1="si",SOSTEGNO!C1,IF(SOSTEGNO!T1="si",SOSTEGNO!Q1,IF(SOSTEGNO!AC1="si",SOSTEGNO!Z1,   IF(SOSTEGNO!AM1="si",SOSTEGNO!AJ1,             " "))))</f>
        <v xml:space="preserve"> </v>
      </c>
      <c r="B37" s="437" t="str">
        <f>IF(SOSTEGNO!G1="si","SECONDA",IF(SOSTEGNO!T1="SI","PRIMA",IF(SOSTEGNO!AC1="SI","PRIMA",  IF(SOSTEGNO!AM1="SI","SECONDA",             " "))))</f>
        <v xml:space="preserve"> </v>
      </c>
      <c r="C37" s="539" t="str">
        <f>IF(SOSTEGNO!G1="si",SOSTEGNO!B1,IF(SOSTEGNO!T1="si",SOSTEGNO!P1,IF(SOSTEGNO!AC1="si",SOSTEGNO!Y1,IF(SOSTEGNO!AM1="si",SOSTEGNO!AI1," "))))</f>
        <v xml:space="preserve"> </v>
      </c>
      <c r="D37" s="540"/>
      <c r="E37" s="540"/>
      <c r="F37" s="540"/>
      <c r="G37" s="540"/>
      <c r="H37" s="540"/>
      <c r="I37" s="540"/>
      <c r="J37" s="541"/>
      <c r="K37" s="438" t="str">
        <f>IF(A37=" "," ",IF(   SOSTEGNO!$F$31&lt;&gt;"",   +SOSTEGNO!$F$31,  IF( SOSTEGNO!$S$31&lt;&gt;"",    +SOSTEGNO!$S$31, IF(SOSTEGNO!$AB$37&lt;&gt;"", +SOSTEGNO!$AB$37,  +SOSTEGNO!$AL$31))))</f>
        <v xml:space="preserve"> </v>
      </c>
      <c r="L37" s="439" t="str">
        <f>IF(SOSTEGNO!G1="si",SOSTEGNO!C4,IF(SOSTEGNO!T1="si",SOSTEGNO!Q4+SOSTEGNO!Q5,IF(SOSTEGNO!AC1="si",SOSTEGNO!Z10,   IF(SOSTEGNO!AM1="si",SOSTEGNO!AJ4,      " "))))</f>
        <v xml:space="preserve"> </v>
      </c>
      <c r="M37" s="439" t="str">
        <f>IF(SOSTEGNO!G1="si",SOSTEGNO!C23,IF(SOSTEGNO!T1="si",SOSTEGNO!Q23,IF(SOSTEGNO!AC1="si",SOSTEGNO!Z29,IF(SOSTEGNO!AM1="si",SOSTEGNO!AJ23," "))))</f>
        <v xml:space="preserve"> </v>
      </c>
      <c r="N37" s="439" t="str">
        <f>IF(SOSTEGNO!G1="si",SOSTEGNO!C28,IF(SOSTEGNO!T1="si",SOSTEGNO!Q28,IF(SOSTEGNO!AC1="si",SOSTEGNO!Z34,IF(SOSTEGNO!AM1="si",SOSTEGNO!AJ28," "))))</f>
        <v xml:space="preserve"> </v>
      </c>
      <c r="O37" s="440" t="str">
        <f>IF(SOSTEGNO!G1="si",SOSTEGNO!C30,IF(SOSTEGNO!T1="si",SOSTEGNO!Q30,IF(SOSTEGNO!AC1="si",SOSTEGNO!Z36,IF(SOSTEGNO!AM1="si",SOSTEGNO!AJ30," "))))</f>
        <v xml:space="preserve"> </v>
      </c>
      <c r="P37" s="168"/>
      <c r="Q37" s="107" t="e">
        <f t="shared" si="0"/>
        <v>#VALUE!</v>
      </c>
      <c r="R37" s="146" t="str">
        <f t="shared" si="1"/>
        <v/>
      </c>
    </row>
    <row r="38" spans="1:18" ht="19.899999999999999" x14ac:dyDescent="0.4">
      <c r="A38" s="441"/>
      <c r="B38" s="442"/>
      <c r="C38" s="536"/>
      <c r="D38" s="537"/>
      <c r="E38" s="537"/>
      <c r="F38" s="537"/>
      <c r="G38" s="537"/>
      <c r="H38" s="537"/>
      <c r="I38" s="537"/>
      <c r="J38" s="538"/>
      <c r="K38" s="443"/>
      <c r="L38" s="439"/>
      <c r="M38" s="444"/>
      <c r="N38" s="439"/>
      <c r="O38" s="445"/>
      <c r="P38" s="169"/>
      <c r="Q38" s="107">
        <f t="shared" si="0"/>
        <v>0</v>
      </c>
      <c r="R38" s="108"/>
    </row>
    <row r="39" spans="1:18" ht="19.899999999999999" x14ac:dyDescent="0.4">
      <c r="A39" s="441"/>
      <c r="B39" s="442" t="str">
        <f>IF('CDC 2'!G9=1,"PRIMA",IF('CDC 2'!G9=2,"SECONDA", IF('CDC 2'!T9=1,"PRIMA",IF('CDC 2'!T9=2,"SECONDA"," "))))</f>
        <v xml:space="preserve"> </v>
      </c>
      <c r="C39" s="542"/>
      <c r="D39" s="543"/>
      <c r="E39" s="543"/>
      <c r="F39" s="543"/>
      <c r="G39" s="543"/>
      <c r="H39" s="543"/>
      <c r="I39" s="543"/>
      <c r="J39" s="544"/>
      <c r="K39" s="446"/>
      <c r="L39" s="444"/>
      <c r="M39" s="444"/>
      <c r="N39" s="444"/>
      <c r="O39" s="447"/>
      <c r="P39" s="170"/>
      <c r="Q39" s="107">
        <f t="shared" si="0"/>
        <v>0</v>
      </c>
      <c r="R39" s="108"/>
    </row>
    <row r="40" spans="1:18" ht="78.75" customHeight="1" x14ac:dyDescent="0.45">
      <c r="A40" s="532" t="s">
        <v>267</v>
      </c>
      <c r="B40" s="532"/>
      <c r="C40" s="532"/>
      <c r="D40" s="532"/>
      <c r="E40" s="532"/>
      <c r="F40" s="532"/>
      <c r="G40" s="532"/>
      <c r="H40" s="532"/>
      <c r="I40" s="532"/>
      <c r="J40" s="532"/>
      <c r="K40" s="532"/>
      <c r="L40" s="532"/>
      <c r="M40" s="532"/>
      <c r="N40" s="532"/>
      <c r="O40" s="532"/>
      <c r="P40" s="163"/>
    </row>
    <row r="41" spans="1:18" ht="29.25" customHeight="1" x14ac:dyDescent="0.4"/>
    <row r="42" spans="1:18" ht="15" x14ac:dyDescent="0.4">
      <c r="K42" s="545">
        <f>+S16</f>
        <v>0</v>
      </c>
      <c r="L42" s="545"/>
      <c r="M42" s="545"/>
      <c r="N42" s="545"/>
      <c r="O42" s="545"/>
    </row>
    <row r="43" spans="1:18" ht="20.75" customHeight="1" x14ac:dyDescent="0.4">
      <c r="D43" s="175"/>
      <c r="E43" s="175"/>
      <c r="F43" s="175"/>
      <c r="G43" s="175"/>
      <c r="H43" s="175"/>
      <c r="I43" s="175"/>
      <c r="J43" s="175"/>
      <c r="K43" s="546">
        <f>+S17</f>
        <v>0</v>
      </c>
      <c r="L43" s="546"/>
      <c r="M43" s="546"/>
      <c r="N43" s="546"/>
      <c r="O43" s="546"/>
    </row>
    <row r="44" spans="1:18" x14ac:dyDescent="0.4">
      <c r="D44" s="175"/>
      <c r="E44" s="175"/>
      <c r="F44" s="175"/>
      <c r="G44" s="175"/>
      <c r="H44" s="175"/>
      <c r="I44" s="175"/>
      <c r="J44" s="175"/>
      <c r="K44" s="531" t="s">
        <v>137</v>
      </c>
      <c r="L44" s="531"/>
      <c r="M44" s="531"/>
      <c r="N44" s="531"/>
      <c r="O44" s="531"/>
    </row>
    <row r="992" spans="29:29" x14ac:dyDescent="0.4">
      <c r="AC992" s="1"/>
    </row>
    <row r="994" spans="29:31" ht="22.5" x14ac:dyDescent="0.4">
      <c r="AC994" s="436" t="s">
        <v>263</v>
      </c>
      <c r="AD994" s="436"/>
      <c r="AE994" s="436"/>
    </row>
    <row r="995" spans="29:31" ht="22.5" x14ac:dyDescent="0.4">
      <c r="AC995" s="436" t="s">
        <v>264</v>
      </c>
      <c r="AD995" s="436"/>
      <c r="AE995" s="436"/>
    </row>
  </sheetData>
  <sheetProtection algorithmName="SHA-512" hashValue="yhBeaBZ0Ah6HFF/2bHDp6/rClDYM58S2z099HWBHMNqh3iUxVhV9/KoKCqSKIYkC0LoVFvSnmviXhgv+rJulnA==" saltValue="SKVPFmubqdvcmQjkhM44+g==" spinCount="100000" sheet="1" objects="1" scenarios="1"/>
  <mergeCells count="64">
    <mergeCell ref="S5:W5"/>
    <mergeCell ref="A28:O28"/>
    <mergeCell ref="I10:J10"/>
    <mergeCell ref="A26:O26"/>
    <mergeCell ref="A24:O24"/>
    <mergeCell ref="A23:C23"/>
    <mergeCell ref="A18:B18"/>
    <mergeCell ref="I23:J23"/>
    <mergeCell ref="A17:B17"/>
    <mergeCell ref="C17:I17"/>
    <mergeCell ref="A21:O21"/>
    <mergeCell ref="A19:O19"/>
    <mergeCell ref="A20:I20"/>
    <mergeCell ref="N13:O13"/>
    <mergeCell ref="L13:M13"/>
    <mergeCell ref="N6:O6"/>
    <mergeCell ref="N8:O8"/>
    <mergeCell ref="A22:O22"/>
    <mergeCell ref="K23:O23"/>
    <mergeCell ref="B7:O7"/>
    <mergeCell ref="K18:O18"/>
    <mergeCell ref="H18:J18"/>
    <mergeCell ref="A13:D13"/>
    <mergeCell ref="E13:I13"/>
    <mergeCell ref="K17:M17"/>
    <mergeCell ref="J20:K20"/>
    <mergeCell ref="C18:F18"/>
    <mergeCell ref="A11:O12"/>
    <mergeCell ref="A14:O14"/>
    <mergeCell ref="A16:O16"/>
    <mergeCell ref="L10:O10"/>
    <mergeCell ref="M9:O9"/>
    <mergeCell ref="R22:W25"/>
    <mergeCell ref="K44:O44"/>
    <mergeCell ref="A40:O40"/>
    <mergeCell ref="C29:J29"/>
    <mergeCell ref="C30:J30"/>
    <mergeCell ref="C36:J36"/>
    <mergeCell ref="C37:J37"/>
    <mergeCell ref="C38:J38"/>
    <mergeCell ref="C39:J39"/>
    <mergeCell ref="C35:J35"/>
    <mergeCell ref="C34:J34"/>
    <mergeCell ref="C33:J33"/>
    <mergeCell ref="C32:J32"/>
    <mergeCell ref="C31:J31"/>
    <mergeCell ref="K42:O42"/>
    <mergeCell ref="K43:O43"/>
    <mergeCell ref="S16:W16"/>
    <mergeCell ref="S17:W17"/>
    <mergeCell ref="A1:O1"/>
    <mergeCell ref="W2:W3"/>
    <mergeCell ref="U2:V3"/>
    <mergeCell ref="S6:W6"/>
    <mergeCell ref="S7:W7"/>
    <mergeCell ref="S8:W8"/>
    <mergeCell ref="S9:W9"/>
    <mergeCell ref="S10:W10"/>
    <mergeCell ref="S11:W11"/>
    <mergeCell ref="S12:W12"/>
    <mergeCell ref="S13:W13"/>
    <mergeCell ref="S14:W14"/>
    <mergeCell ref="B5:O5"/>
    <mergeCell ref="L8:M8"/>
  </mergeCells>
  <phoneticPr fontId="7" type="noConversion"/>
  <dataValidations count="2">
    <dataValidation type="list" allowBlank="1" showInputMessage="1" showErrorMessage="1" sqref="AC993:AC995" xr:uid="{3095F85C-A66C-4742-9016-9462B2A7B6A6}">
      <formula1>$AC$993:$AC$995</formula1>
    </dataValidation>
    <dataValidation type="list" allowBlank="1" showInputMessage="1" showErrorMessage="1" sqref="S16:W16" xr:uid="{70309ECF-3583-433F-990B-AAD73CC8DBE1}">
      <formula1>$AC$994:$AC$995</formula1>
    </dataValidation>
  </dataValidations>
  <pageMargins left="0.51181102362204722" right="0.51181102362204722" top="0.35433070866141736" bottom="0.35433070866141736" header="0.31496062992125984" footer="0.31496062992125984"/>
  <pageSetup paperSize="9" scale="52"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D2343-D889-440C-9163-655B796CCDD2}">
  <sheetPr>
    <pageSetUpPr fitToPage="1"/>
  </sheetPr>
  <dimension ref="B1:FF103"/>
  <sheetViews>
    <sheetView tabSelected="1" topLeftCell="A23" zoomScale="70" zoomScaleNormal="70" workbookViewId="0">
      <selection activeCell="EG42" sqref="EG42"/>
    </sheetView>
  </sheetViews>
  <sheetFormatPr defaultRowHeight="13.15" x14ac:dyDescent="0.4"/>
  <cols>
    <col min="1" max="1" width="1.78515625" customWidth="1"/>
    <col min="2" max="2" width="2.92578125" customWidth="1"/>
    <col min="3" max="3" width="19.42578125" customWidth="1"/>
    <col min="4" max="10" width="9.5703125" customWidth="1"/>
    <col min="11" max="11" width="16" customWidth="1"/>
    <col min="12" max="12" width="2" customWidth="1"/>
    <col min="13" max="135" width="1.7109375" hidden="1" customWidth="1"/>
    <col min="136" max="136" width="21.92578125" customWidth="1"/>
    <col min="137" max="143" width="8.7109375" customWidth="1"/>
    <col min="144" max="144" width="12.0703125" customWidth="1"/>
    <col min="145" max="145" width="22.2109375" customWidth="1"/>
    <col min="146" max="152" width="8.7109375" customWidth="1"/>
    <col min="153" max="153" width="12.42578125" customWidth="1"/>
    <col min="154" max="154" width="22" customWidth="1"/>
    <col min="155" max="155" width="8.42578125" customWidth="1"/>
    <col min="156" max="156" width="7.2109375" customWidth="1"/>
    <col min="157" max="157" width="6.92578125" customWidth="1"/>
    <col min="158" max="158" width="7" customWidth="1"/>
    <col min="159" max="160" width="7.2109375" customWidth="1"/>
    <col min="161" max="161" width="7.7109375" customWidth="1"/>
    <col min="162" max="162" width="13" customWidth="1"/>
  </cols>
  <sheetData>
    <row r="1" spans="2:162" ht="47.25" customHeight="1" thickTop="1" thickBot="1" x14ac:dyDescent="0.45">
      <c r="B1" s="596" t="s">
        <v>158</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597"/>
      <c r="BG1" s="597"/>
      <c r="BH1" s="597"/>
      <c r="BI1" s="597"/>
      <c r="BJ1" s="597"/>
      <c r="BK1" s="597"/>
      <c r="BL1" s="597"/>
      <c r="BM1" s="597"/>
      <c r="BN1" s="597"/>
      <c r="BO1" s="597"/>
      <c r="BP1" s="597"/>
      <c r="BQ1" s="597"/>
      <c r="BR1" s="597"/>
      <c r="BS1" s="597"/>
      <c r="BT1" s="597"/>
      <c r="BU1" s="597"/>
      <c r="BV1" s="597"/>
      <c r="BW1" s="597"/>
      <c r="BX1" s="597"/>
      <c r="BY1" s="597"/>
      <c r="BZ1" s="597"/>
      <c r="CA1" s="597"/>
      <c r="CB1" s="597"/>
      <c r="CC1" s="597"/>
      <c r="CD1" s="597"/>
      <c r="CE1" s="597"/>
      <c r="CF1" s="597"/>
      <c r="CG1" s="597"/>
      <c r="CH1" s="597"/>
      <c r="CI1" s="597"/>
      <c r="CJ1" s="597"/>
      <c r="CK1" s="597"/>
      <c r="CL1" s="597"/>
      <c r="CM1" s="597"/>
      <c r="CN1" s="597"/>
      <c r="CO1" s="597"/>
      <c r="CP1" s="597"/>
      <c r="CQ1" s="597"/>
      <c r="CR1" s="597"/>
      <c r="CS1" s="597"/>
      <c r="CT1" s="597"/>
      <c r="CU1" s="597"/>
      <c r="CV1" s="597"/>
      <c r="CW1" s="597"/>
      <c r="CX1" s="597"/>
      <c r="CY1" s="597"/>
      <c r="CZ1" s="597"/>
      <c r="DA1" s="597"/>
      <c r="DB1" s="597"/>
      <c r="DC1" s="597"/>
      <c r="DD1" s="597"/>
      <c r="DE1" s="597"/>
      <c r="DF1" s="597"/>
      <c r="DG1" s="597"/>
      <c r="DH1" s="597"/>
      <c r="DI1" s="597"/>
      <c r="DJ1" s="597"/>
      <c r="DK1" s="597"/>
      <c r="DL1" s="597"/>
      <c r="DM1" s="597"/>
      <c r="DN1" s="597"/>
      <c r="DO1" s="597"/>
      <c r="DP1" s="597"/>
      <c r="DQ1" s="597"/>
      <c r="DR1" s="597"/>
      <c r="DS1" s="597"/>
      <c r="DT1" s="597"/>
      <c r="DU1" s="597"/>
      <c r="DV1" s="597"/>
      <c r="DW1" s="597"/>
      <c r="DX1" s="597"/>
      <c r="DY1" s="597"/>
      <c r="DZ1" s="597"/>
      <c r="EA1" s="597"/>
      <c r="EB1" s="597"/>
      <c r="EC1" s="597"/>
      <c r="ED1" s="597"/>
      <c r="EE1" s="597"/>
      <c r="EF1" s="597"/>
      <c r="EG1" s="597"/>
      <c r="EH1" s="597"/>
      <c r="EI1" s="597"/>
      <c r="EJ1" s="597"/>
      <c r="EK1" s="597"/>
      <c r="EL1" s="597"/>
      <c r="EM1" s="597"/>
      <c r="EN1" s="597"/>
      <c r="EO1" s="597"/>
      <c r="EP1" s="597"/>
      <c r="EQ1" s="597"/>
      <c r="ER1" s="597"/>
      <c r="ES1" s="597"/>
      <c r="ET1" s="597"/>
      <c r="EU1" s="597"/>
      <c r="EV1" s="597"/>
      <c r="EW1" s="598"/>
      <c r="EY1" s="608" t="s">
        <v>249</v>
      </c>
      <c r="EZ1" s="609"/>
      <c r="FA1" s="609"/>
      <c r="FB1" s="609"/>
      <c r="FC1" s="609"/>
      <c r="FD1" s="609"/>
      <c r="FE1" s="609"/>
      <c r="FF1" s="610"/>
    </row>
    <row r="2" spans="2:162" ht="13.25" customHeight="1" thickTop="1" thickBot="1" x14ac:dyDescent="0.45">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53"/>
      <c r="BL2" s="253"/>
      <c r="BM2" s="253"/>
      <c r="BN2" s="253"/>
      <c r="BO2" s="253"/>
      <c r="BP2" s="253"/>
      <c r="BQ2" s="253"/>
      <c r="BR2" s="253"/>
      <c r="BS2" s="253"/>
      <c r="BT2" s="253"/>
      <c r="BU2" s="253"/>
      <c r="BV2" s="253"/>
      <c r="BW2" s="253"/>
      <c r="BX2" s="253"/>
      <c r="BY2" s="253"/>
      <c r="BZ2" s="253"/>
      <c r="CA2" s="253"/>
      <c r="CB2" s="253"/>
      <c r="CC2" s="253"/>
      <c r="CD2" s="253"/>
      <c r="CE2" s="253"/>
      <c r="CF2" s="253"/>
      <c r="CG2" s="253"/>
      <c r="CH2" s="253"/>
      <c r="CI2" s="253"/>
      <c r="CJ2" s="253"/>
      <c r="CK2" s="253"/>
      <c r="CL2" s="253"/>
      <c r="CM2" s="253"/>
      <c r="CN2" s="253"/>
      <c r="CO2" s="253"/>
      <c r="CP2" s="253"/>
      <c r="CQ2" s="253"/>
      <c r="CR2" s="253"/>
      <c r="CS2" s="253"/>
      <c r="CT2" s="253"/>
      <c r="CU2" s="253"/>
      <c r="CV2" s="253"/>
      <c r="CW2" s="253"/>
      <c r="CX2" s="253"/>
      <c r="CY2" s="253"/>
      <c r="CZ2" s="253"/>
      <c r="DA2" s="253"/>
      <c r="DB2" s="253"/>
      <c r="DC2" s="253"/>
      <c r="DD2" s="253"/>
      <c r="DE2" s="253"/>
      <c r="DF2" s="253"/>
      <c r="DG2" s="253"/>
      <c r="DH2" s="253"/>
      <c r="DI2" s="253"/>
      <c r="DJ2" s="253"/>
      <c r="DK2" s="253"/>
      <c r="DL2" s="253"/>
      <c r="DM2" s="253"/>
      <c r="DN2" s="253"/>
      <c r="DO2" s="253"/>
      <c r="DP2" s="253"/>
      <c r="DQ2" s="253"/>
      <c r="DR2" s="253"/>
      <c r="DS2" s="253"/>
      <c r="DT2" s="253"/>
      <c r="DU2" s="253"/>
      <c r="DV2" s="253"/>
      <c r="DW2" s="253"/>
      <c r="DX2" s="253"/>
      <c r="DY2" s="253"/>
      <c r="DZ2" s="253"/>
      <c r="EA2" s="253"/>
      <c r="EB2" s="253"/>
      <c r="EC2" s="253"/>
      <c r="ED2" s="253"/>
      <c r="EE2" s="253"/>
      <c r="EF2" s="253"/>
      <c r="EG2" s="253"/>
      <c r="EH2" s="253"/>
      <c r="EI2" s="253"/>
      <c r="EJ2" s="253"/>
      <c r="EK2" s="253"/>
      <c r="EL2" s="253"/>
      <c r="EM2" s="253"/>
      <c r="EN2" s="253"/>
      <c r="EO2" s="253"/>
      <c r="EP2" s="253"/>
      <c r="EQ2" s="253"/>
      <c r="ER2" s="253"/>
      <c r="ES2" s="253"/>
      <c r="ET2" s="253"/>
      <c r="EU2" s="253"/>
      <c r="EV2" s="253"/>
      <c r="EW2" s="253"/>
    </row>
    <row r="3" spans="2:162" ht="32" customHeight="1" thickTop="1" thickBot="1" x14ac:dyDescent="0.45">
      <c r="D3" s="592" t="s">
        <v>159</v>
      </c>
      <c r="E3" s="593"/>
      <c r="F3" s="593"/>
      <c r="G3" s="594"/>
      <c r="H3" s="589">
        <f>+DECRETO!S6</f>
        <v>0</v>
      </c>
      <c r="I3" s="590"/>
      <c r="J3" s="590"/>
      <c r="K3" s="591"/>
      <c r="L3" s="395"/>
      <c r="M3" s="393"/>
      <c r="N3" s="393"/>
      <c r="O3" s="394"/>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612" t="s">
        <v>164</v>
      </c>
      <c r="BO3" s="612"/>
      <c r="BP3" s="253" t="s">
        <v>165</v>
      </c>
      <c r="BQ3" s="253" t="s">
        <v>166</v>
      </c>
      <c r="BR3" s="253" t="s">
        <v>167</v>
      </c>
      <c r="BS3" s="253" t="s">
        <v>168</v>
      </c>
      <c r="BT3" s="253" t="s">
        <v>169</v>
      </c>
      <c r="BU3" s="253" t="s">
        <v>170</v>
      </c>
      <c r="BV3" s="253" t="s">
        <v>171</v>
      </c>
      <c r="BW3" s="253" t="s">
        <v>172</v>
      </c>
      <c r="BX3" s="253" t="s">
        <v>173</v>
      </c>
      <c r="BY3" s="253" t="s">
        <v>174</v>
      </c>
      <c r="BZ3" s="253" t="s">
        <v>175</v>
      </c>
      <c r="CA3" s="253" t="s">
        <v>176</v>
      </c>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c r="DV3" s="253"/>
      <c r="DW3" s="253"/>
      <c r="DX3" s="253"/>
      <c r="DY3" s="253"/>
      <c r="DZ3" s="253"/>
      <c r="EA3" s="253"/>
      <c r="EB3" s="253"/>
      <c r="EC3" s="253"/>
      <c r="ED3" s="253"/>
      <c r="EE3" s="253"/>
      <c r="EF3" s="362" t="s">
        <v>14</v>
      </c>
      <c r="EG3" s="366" t="str">
        <f>+INFO!Q14</f>
        <v>37.0</v>
      </c>
      <c r="EH3" s="134"/>
      <c r="EI3" s="365"/>
      <c r="EK3" s="253"/>
      <c r="EL3" s="582"/>
      <c r="EM3" s="582"/>
      <c r="EN3" s="582"/>
      <c r="EO3" s="392"/>
    </row>
    <row r="4" spans="2:162" ht="20.75" customHeight="1" thickBot="1" x14ac:dyDescent="0.45">
      <c r="D4" s="396" t="s">
        <v>234</v>
      </c>
      <c r="E4" s="390" t="s">
        <v>235</v>
      </c>
      <c r="F4" s="390" t="s">
        <v>236</v>
      </c>
      <c r="G4" s="390" t="s">
        <v>237</v>
      </c>
      <c r="H4" s="390" t="s">
        <v>238</v>
      </c>
      <c r="I4" s="390" t="s">
        <v>239</v>
      </c>
      <c r="J4" s="390" t="s">
        <v>240</v>
      </c>
      <c r="K4" s="391" t="s">
        <v>241</v>
      </c>
      <c r="BN4" s="611" t="s">
        <v>177</v>
      </c>
      <c r="BO4" s="531"/>
      <c r="BP4" s="1" t="s">
        <v>178</v>
      </c>
      <c r="BQ4" s="1" t="s">
        <v>179</v>
      </c>
      <c r="BR4" s="1" t="s">
        <v>180</v>
      </c>
      <c r="BS4" s="1" t="s">
        <v>181</v>
      </c>
      <c r="BT4" s="1" t="s">
        <v>182</v>
      </c>
      <c r="BU4" s="1" t="s">
        <v>183</v>
      </c>
      <c r="BV4" s="1" t="s">
        <v>184</v>
      </c>
      <c r="BW4" s="1" t="s">
        <v>185</v>
      </c>
      <c r="BX4" s="1" t="s">
        <v>186</v>
      </c>
      <c r="BY4" s="1" t="s">
        <v>187</v>
      </c>
      <c r="BZ4" s="1" t="s">
        <v>188</v>
      </c>
      <c r="CA4" s="1" t="s">
        <v>189</v>
      </c>
      <c r="EG4" s="298" t="s">
        <v>234</v>
      </c>
      <c r="EH4" s="298" t="s">
        <v>235</v>
      </c>
      <c r="EI4" s="298" t="s">
        <v>228</v>
      </c>
      <c r="EJ4" s="298" t="s">
        <v>229</v>
      </c>
      <c r="EK4" s="298" t="s">
        <v>230</v>
      </c>
      <c r="EL4" s="298" t="s">
        <v>231</v>
      </c>
      <c r="EM4" s="298" t="s">
        <v>232</v>
      </c>
      <c r="EN4" s="298" t="s">
        <v>233</v>
      </c>
      <c r="EP4" s="298" t="s">
        <v>226</v>
      </c>
      <c r="EQ4" s="298" t="s">
        <v>227</v>
      </c>
      <c r="ER4" s="298" t="s">
        <v>228</v>
      </c>
      <c r="ES4" s="298" t="s">
        <v>229</v>
      </c>
      <c r="ET4" s="298" t="s">
        <v>230</v>
      </c>
      <c r="EU4" s="298" t="s">
        <v>231</v>
      </c>
      <c r="EV4" s="298" t="s">
        <v>232</v>
      </c>
      <c r="EW4" s="298" t="s">
        <v>233</v>
      </c>
    </row>
    <row r="5" spans="2:162" ht="33" customHeight="1" thickTop="1" x14ac:dyDescent="0.6">
      <c r="B5" s="583" t="s">
        <v>157</v>
      </c>
      <c r="C5" s="584"/>
      <c r="D5" s="254" t="s">
        <v>163</v>
      </c>
      <c r="E5" s="255" t="s">
        <v>163</v>
      </c>
      <c r="F5" s="254" t="s">
        <v>163</v>
      </c>
      <c r="G5" s="254" t="s">
        <v>163</v>
      </c>
      <c r="H5" s="254" t="s">
        <v>163</v>
      </c>
      <c r="I5" s="254" t="s">
        <v>163</v>
      </c>
      <c r="J5" s="254" t="s">
        <v>163</v>
      </c>
      <c r="K5" s="255" t="s">
        <v>163</v>
      </c>
      <c r="BN5" s="611" t="s">
        <v>190</v>
      </c>
      <c r="BO5" s="611"/>
      <c r="BP5" s="1" t="s">
        <v>191</v>
      </c>
      <c r="BQ5" s="1" t="s">
        <v>192</v>
      </c>
      <c r="BR5" s="1" t="s">
        <v>193</v>
      </c>
      <c r="BS5" s="1" t="s">
        <v>194</v>
      </c>
      <c r="BT5" s="1" t="s">
        <v>195</v>
      </c>
      <c r="BU5" s="1" t="s">
        <v>196</v>
      </c>
      <c r="BV5" s="1" t="s">
        <v>197</v>
      </c>
      <c r="BW5" s="1" t="s">
        <v>198</v>
      </c>
      <c r="BX5" s="1" t="s">
        <v>199</v>
      </c>
      <c r="BY5" s="1" t="s">
        <v>66</v>
      </c>
      <c r="BZ5" s="1" t="s">
        <v>200</v>
      </c>
      <c r="CA5" s="1" t="s">
        <v>201</v>
      </c>
      <c r="DD5" s="256"/>
      <c r="DS5" s="257"/>
      <c r="DT5" s="258"/>
      <c r="EF5" s="599" t="s">
        <v>220</v>
      </c>
      <c r="EG5" s="600"/>
      <c r="EH5" s="600"/>
      <c r="EI5" s="600"/>
      <c r="EJ5" s="600"/>
      <c r="EK5" s="600"/>
      <c r="EL5" s="600"/>
      <c r="EM5" s="600"/>
      <c r="EN5" s="601"/>
      <c r="EO5" s="602" t="s">
        <v>219</v>
      </c>
      <c r="EP5" s="603"/>
      <c r="EQ5" s="603"/>
      <c r="ER5" s="603"/>
      <c r="ES5" s="603"/>
      <c r="ET5" s="603"/>
      <c r="EU5" s="603"/>
      <c r="EV5" s="603"/>
      <c r="EW5" s="604"/>
      <c r="EX5" s="576" t="s">
        <v>221</v>
      </c>
      <c r="EY5" s="577"/>
      <c r="EZ5" s="577"/>
      <c r="FA5" s="577"/>
      <c r="FB5" s="577"/>
      <c r="FC5" s="577"/>
      <c r="FD5" s="577"/>
      <c r="FE5" s="577"/>
      <c r="FF5" s="578"/>
    </row>
    <row r="6" spans="2:162" ht="29.75" customHeight="1" thickBot="1" x14ac:dyDescent="0.45">
      <c r="B6" s="585"/>
      <c r="C6" s="586"/>
      <c r="D6" s="259" t="s">
        <v>215</v>
      </c>
      <c r="E6" s="260" t="s">
        <v>215</v>
      </c>
      <c r="F6" s="260" t="s">
        <v>215</v>
      </c>
      <c r="G6" s="260" t="s">
        <v>215</v>
      </c>
      <c r="H6" s="260" t="s">
        <v>215</v>
      </c>
      <c r="I6" s="260" t="s">
        <v>215</v>
      </c>
      <c r="J6" s="260" t="s">
        <v>215</v>
      </c>
      <c r="K6" s="260" t="s">
        <v>215</v>
      </c>
      <c r="W6" s="261"/>
      <c r="BN6" s="611" t="s">
        <v>202</v>
      </c>
      <c r="BO6" s="611"/>
      <c r="BP6" s="1" t="s">
        <v>203</v>
      </c>
      <c r="BQ6" s="1" t="s">
        <v>204</v>
      </c>
      <c r="BR6" s="1" t="s">
        <v>205</v>
      </c>
      <c r="BS6" s="1" t="s">
        <v>206</v>
      </c>
      <c r="BT6" s="1" t="s">
        <v>207</v>
      </c>
      <c r="BU6" s="1" t="s">
        <v>208</v>
      </c>
      <c r="BV6" s="1" t="s">
        <v>209</v>
      </c>
      <c r="BW6" s="1" t="s">
        <v>210</v>
      </c>
      <c r="BX6" s="1" t="s">
        <v>211</v>
      </c>
      <c r="BY6" s="1" t="s">
        <v>212</v>
      </c>
      <c r="BZ6" s="1" t="s">
        <v>213</v>
      </c>
      <c r="CA6" s="1" t="s">
        <v>214</v>
      </c>
      <c r="EF6" s="358"/>
      <c r="EG6" s="284">
        <f>IF(EG7=EN7,EG9,EG9/2)</f>
        <v>0</v>
      </c>
      <c r="EH6" s="284">
        <f>IF(EH7=EN7,EH9,EH9/2)</f>
        <v>0</v>
      </c>
      <c r="EI6" s="284">
        <f>IF(EI7=EN7,EI9,EI9/2)</f>
        <v>0</v>
      </c>
      <c r="EJ6" s="284">
        <f>IF(EJ7=EN7,EJ9,EJ9/2)</f>
        <v>0</v>
      </c>
      <c r="EK6" s="284">
        <f>IF(EK7=EN7,EK9,EK9/2)</f>
        <v>0</v>
      </c>
      <c r="EL6" s="284">
        <f>IF(EL7=EN7,EL9,EL9/2)</f>
        <v>0</v>
      </c>
      <c r="EM6" s="284">
        <f>IF(EM7=EN7,EM9,EM9/2)</f>
        <v>0</v>
      </c>
      <c r="EN6" s="285"/>
      <c r="EO6" s="605"/>
      <c r="EP6" s="606"/>
      <c r="EQ6" s="606"/>
      <c r="ER6" s="606"/>
      <c r="ES6" s="606"/>
      <c r="ET6" s="606"/>
      <c r="EU6" s="606"/>
      <c r="EV6" s="606"/>
      <c r="EW6" s="607"/>
      <c r="EX6" s="573"/>
      <c r="EY6" s="574"/>
      <c r="EZ6" s="574"/>
      <c r="FA6" s="574"/>
      <c r="FB6" s="574"/>
      <c r="FC6" s="574"/>
      <c r="FD6" s="574"/>
      <c r="FE6" s="574"/>
      <c r="FF6" s="575"/>
    </row>
    <row r="7" spans="2:162" ht="22.25" customHeight="1" thickTop="1" thickBot="1" x14ac:dyDescent="0.45">
      <c r="B7" s="585"/>
      <c r="C7" s="586"/>
      <c r="D7" s="286" t="s">
        <v>216</v>
      </c>
      <c r="E7" s="286" t="s">
        <v>216</v>
      </c>
      <c r="F7" s="286" t="s">
        <v>216</v>
      </c>
      <c r="G7" s="286" t="s">
        <v>216</v>
      </c>
      <c r="H7" s="286" t="s">
        <v>216</v>
      </c>
      <c r="I7" s="286" t="s">
        <v>216</v>
      </c>
      <c r="J7" s="286" t="s">
        <v>216</v>
      </c>
      <c r="K7" s="286" t="s">
        <v>216</v>
      </c>
      <c r="L7" s="262"/>
      <c r="M7" s="171"/>
      <c r="N7" s="171"/>
      <c r="O7" s="171"/>
      <c r="P7" s="171"/>
      <c r="Q7" s="171"/>
      <c r="R7" s="171"/>
      <c r="S7" s="171"/>
      <c r="T7" s="171"/>
      <c r="U7" s="171"/>
      <c r="V7" s="171"/>
      <c r="W7" s="263"/>
      <c r="X7" s="171"/>
      <c r="Y7" s="171"/>
      <c r="BN7" s="531">
        <v>1</v>
      </c>
      <c r="BO7" s="531"/>
      <c r="BP7">
        <v>2</v>
      </c>
      <c r="BQ7">
        <v>3</v>
      </c>
      <c r="BR7">
        <v>4</v>
      </c>
      <c r="BS7">
        <v>5</v>
      </c>
      <c r="BT7">
        <v>6</v>
      </c>
      <c r="BU7">
        <v>7</v>
      </c>
      <c r="BV7">
        <v>8</v>
      </c>
      <c r="BW7">
        <v>9</v>
      </c>
      <c r="BX7">
        <v>10</v>
      </c>
      <c r="BY7">
        <v>11</v>
      </c>
      <c r="BZ7">
        <v>12</v>
      </c>
      <c r="CA7">
        <v>13</v>
      </c>
      <c r="CP7" s="531">
        <v>1</v>
      </c>
      <c r="CQ7" s="531"/>
      <c r="CR7">
        <v>2</v>
      </c>
      <c r="CS7">
        <v>3</v>
      </c>
      <c r="CT7">
        <v>4</v>
      </c>
      <c r="CU7">
        <v>5</v>
      </c>
      <c r="CV7">
        <v>6</v>
      </c>
      <c r="CW7">
        <v>7</v>
      </c>
      <c r="CX7">
        <v>8</v>
      </c>
      <c r="CY7">
        <v>9</v>
      </c>
      <c r="CZ7">
        <v>10</v>
      </c>
      <c r="DA7">
        <v>11</v>
      </c>
      <c r="DB7">
        <v>12</v>
      </c>
      <c r="DC7">
        <v>13</v>
      </c>
      <c r="DD7" s="531">
        <v>1</v>
      </c>
      <c r="DE7" s="531"/>
      <c r="DF7">
        <v>2</v>
      </c>
      <c r="DG7">
        <v>3</v>
      </c>
      <c r="DH7">
        <v>4</v>
      </c>
      <c r="DI7">
        <v>5</v>
      </c>
      <c r="DJ7">
        <v>6</v>
      </c>
      <c r="DK7">
        <v>7</v>
      </c>
      <c r="DL7">
        <v>8</v>
      </c>
      <c r="DM7">
        <v>9</v>
      </c>
      <c r="DN7">
        <v>10</v>
      </c>
      <c r="DO7">
        <v>11</v>
      </c>
      <c r="DP7">
        <v>12</v>
      </c>
      <c r="DQ7">
        <v>13</v>
      </c>
      <c r="DR7" s="531">
        <v>1</v>
      </c>
      <c r="DS7" s="531"/>
      <c r="DT7">
        <v>2</v>
      </c>
      <c r="DU7">
        <v>3</v>
      </c>
      <c r="DV7">
        <v>4</v>
      </c>
      <c r="DW7">
        <v>5</v>
      </c>
      <c r="DX7">
        <v>6</v>
      </c>
      <c r="DY7">
        <v>7</v>
      </c>
      <c r="DZ7">
        <v>8</v>
      </c>
      <c r="EA7">
        <v>9</v>
      </c>
      <c r="EB7">
        <v>10</v>
      </c>
      <c r="EC7">
        <v>11</v>
      </c>
      <c r="ED7">
        <v>12</v>
      </c>
      <c r="EE7">
        <v>13</v>
      </c>
      <c r="EF7" s="360" t="s">
        <v>248</v>
      </c>
      <c r="EG7" s="356" t="str">
        <f>+D7</f>
        <v>S</v>
      </c>
      <c r="EH7" s="354" t="str">
        <f t="shared" ref="EH7:EN7" si="0">+E7</f>
        <v>S</v>
      </c>
      <c r="EI7" s="354" t="str">
        <f t="shared" si="0"/>
        <v>S</v>
      </c>
      <c r="EJ7" s="354" t="str">
        <f t="shared" si="0"/>
        <v>S</v>
      </c>
      <c r="EK7" s="354" t="str">
        <f>+H7</f>
        <v>S</v>
      </c>
      <c r="EL7" s="354" t="str">
        <f t="shared" si="0"/>
        <v>S</v>
      </c>
      <c r="EM7" s="354" t="str">
        <f t="shared" si="0"/>
        <v>S</v>
      </c>
      <c r="EN7" s="355" t="str">
        <f t="shared" si="0"/>
        <v>S</v>
      </c>
      <c r="EO7" s="360" t="s">
        <v>248</v>
      </c>
      <c r="EP7" s="275" t="str">
        <f t="shared" ref="EP7:EW8" si="1">+D7</f>
        <v>S</v>
      </c>
      <c r="EQ7" s="276" t="str">
        <f t="shared" si="1"/>
        <v>S</v>
      </c>
      <c r="ER7" s="276" t="str">
        <f t="shared" si="1"/>
        <v>S</v>
      </c>
      <c r="ES7" s="276" t="str">
        <f t="shared" si="1"/>
        <v>S</v>
      </c>
      <c r="ET7" s="276" t="str">
        <f t="shared" si="1"/>
        <v>S</v>
      </c>
      <c r="EU7" s="276" t="str">
        <f t="shared" si="1"/>
        <v>S</v>
      </c>
      <c r="EV7" s="276" t="str">
        <f t="shared" si="1"/>
        <v>S</v>
      </c>
      <c r="EW7" s="277" t="str">
        <f t="shared" si="1"/>
        <v>S</v>
      </c>
      <c r="EX7" s="361" t="s">
        <v>248</v>
      </c>
      <c r="EY7" s="353" t="str">
        <f t="shared" ref="EY7:FF8" si="2">+D7</f>
        <v>S</v>
      </c>
      <c r="EZ7" s="354" t="str">
        <f t="shared" si="2"/>
        <v>S</v>
      </c>
      <c r="FA7" s="354" t="str">
        <f t="shared" si="2"/>
        <v>S</v>
      </c>
      <c r="FB7" s="354" t="str">
        <f t="shared" si="2"/>
        <v>S</v>
      </c>
      <c r="FC7" s="354" t="str">
        <f t="shared" si="2"/>
        <v>S</v>
      </c>
      <c r="FD7" s="354" t="str">
        <f t="shared" si="2"/>
        <v>S</v>
      </c>
      <c r="FE7" s="354" t="str">
        <f t="shared" si="2"/>
        <v>S</v>
      </c>
      <c r="FF7" s="355" t="str">
        <f t="shared" si="2"/>
        <v>S</v>
      </c>
    </row>
    <row r="8" spans="2:162" ht="22.5" customHeight="1" thickTop="1" thickBot="1" x14ac:dyDescent="0.45">
      <c r="B8" s="587"/>
      <c r="C8" s="588"/>
      <c r="D8" s="449" t="s">
        <v>2</v>
      </c>
      <c r="E8" s="449" t="s">
        <v>9</v>
      </c>
      <c r="F8" s="449" t="s">
        <v>160</v>
      </c>
      <c r="G8" s="449" t="s">
        <v>293</v>
      </c>
      <c r="H8" s="449" t="s">
        <v>294</v>
      </c>
      <c r="I8" s="449" t="s">
        <v>295</v>
      </c>
      <c r="J8" s="449" t="s">
        <v>296</v>
      </c>
      <c r="K8" s="264" t="s">
        <v>247</v>
      </c>
      <c r="L8" s="262"/>
      <c r="M8" s="171"/>
      <c r="N8" s="171"/>
      <c r="O8" s="171"/>
      <c r="P8" s="171"/>
      <c r="Q8" s="171"/>
      <c r="R8" s="171"/>
      <c r="S8" s="171"/>
      <c r="T8" s="171"/>
      <c r="U8" s="171"/>
      <c r="V8" s="171"/>
      <c r="W8" s="263"/>
      <c r="X8" s="265" t="s">
        <v>134</v>
      </c>
      <c r="Y8" s="265" t="str">
        <f>+D8</f>
        <v>A</v>
      </c>
      <c r="Z8" s="266"/>
      <c r="AA8" s="266"/>
      <c r="AB8" s="266"/>
      <c r="AC8" s="266"/>
      <c r="AD8" s="266"/>
      <c r="AE8" s="266"/>
      <c r="AF8" s="266"/>
      <c r="AG8" s="266"/>
      <c r="AH8" s="266"/>
      <c r="AI8" s="266"/>
      <c r="AJ8" s="266"/>
      <c r="AK8" s="266"/>
      <c r="AL8" s="266" t="str">
        <f>+E8</f>
        <v>B</v>
      </c>
      <c r="AM8" s="266"/>
      <c r="AN8" s="266"/>
      <c r="AO8" s="266"/>
      <c r="AP8" s="266"/>
      <c r="AQ8" s="266"/>
      <c r="AR8" s="266"/>
      <c r="AS8" s="266"/>
      <c r="AT8" s="266"/>
      <c r="AU8" s="266"/>
      <c r="AV8" s="266"/>
      <c r="AW8" s="266"/>
      <c r="AX8" s="266"/>
      <c r="AY8" s="266"/>
      <c r="AZ8" s="266" t="str">
        <f>+F8</f>
        <v>C</v>
      </c>
      <c r="BA8" s="266"/>
      <c r="BB8" s="266"/>
      <c r="BC8" s="266"/>
      <c r="BD8" s="266"/>
      <c r="BE8" s="266"/>
      <c r="BF8" s="266"/>
      <c r="BG8" s="266"/>
      <c r="BH8" s="266"/>
      <c r="BI8" s="266"/>
      <c r="BJ8" s="266"/>
      <c r="BK8" s="266"/>
      <c r="BL8" s="266"/>
      <c r="BM8" s="266"/>
      <c r="BN8" s="267" t="str">
        <f>+G8</f>
        <v>D</v>
      </c>
      <c r="BO8" s="267"/>
      <c r="BP8" s="267"/>
      <c r="BQ8" s="267"/>
      <c r="BR8" s="267"/>
      <c r="BS8" s="267"/>
      <c r="BT8" s="267"/>
      <c r="BU8" s="267"/>
      <c r="BV8" s="267"/>
      <c r="BW8" s="267"/>
      <c r="BX8" s="267"/>
      <c r="BY8" s="267"/>
      <c r="BZ8" s="267"/>
      <c r="CA8" s="267"/>
      <c r="CB8" s="268" t="str">
        <f>+H8</f>
        <v>E</v>
      </c>
      <c r="CC8" s="268"/>
      <c r="CD8" s="268"/>
      <c r="CE8" s="268"/>
      <c r="CF8" s="268"/>
      <c r="CG8" s="268"/>
      <c r="CH8" s="268"/>
      <c r="CI8" s="268"/>
      <c r="CJ8" s="268"/>
      <c r="CK8" s="268"/>
      <c r="CL8" s="268"/>
      <c r="CM8" s="268"/>
      <c r="CN8" s="268"/>
      <c r="CO8" s="268"/>
      <c r="CP8" s="266" t="str">
        <f>+I8</f>
        <v>F</v>
      </c>
      <c r="CQ8" s="266"/>
      <c r="CR8" s="266"/>
      <c r="CS8" s="266"/>
      <c r="CT8" s="266"/>
      <c r="CU8" s="266"/>
      <c r="CV8" s="266"/>
      <c r="CW8" s="266"/>
      <c r="CX8" s="266"/>
      <c r="CY8" s="266"/>
      <c r="CZ8" s="266"/>
      <c r="DA8" s="266"/>
      <c r="DB8" s="266"/>
      <c r="DC8" s="266"/>
      <c r="DD8" s="266"/>
      <c r="DE8" s="266"/>
      <c r="DF8" s="266"/>
      <c r="DG8" s="266"/>
      <c r="DH8" s="266"/>
      <c r="DI8" s="266"/>
      <c r="DJ8" s="266"/>
      <c r="DK8" s="266"/>
      <c r="DL8" s="266"/>
      <c r="DM8" s="266"/>
      <c r="DN8" s="266"/>
      <c r="DO8" s="266"/>
      <c r="DP8" s="266"/>
      <c r="DQ8" s="266"/>
      <c r="DR8" s="266"/>
      <c r="DS8" s="266"/>
      <c r="EF8" s="359" t="s">
        <v>246</v>
      </c>
      <c r="EG8" s="357" t="str">
        <f>+D8</f>
        <v>A</v>
      </c>
      <c r="EH8" s="278" t="str">
        <f>+E8</f>
        <v>B</v>
      </c>
      <c r="EI8" s="278" t="str">
        <f>+F8</f>
        <v>C</v>
      </c>
      <c r="EJ8" s="279" t="str">
        <f>+G8</f>
        <v>D</v>
      </c>
      <c r="EK8" s="279" t="str">
        <f t="shared" ref="EK8:EM8" si="3">+H8</f>
        <v>E</v>
      </c>
      <c r="EL8" s="279" t="str">
        <f t="shared" si="3"/>
        <v>F</v>
      </c>
      <c r="EM8" s="279" t="str">
        <f t="shared" si="3"/>
        <v>G</v>
      </c>
      <c r="EN8" s="280" t="str">
        <f>+K8</f>
        <v>SOST.</v>
      </c>
      <c r="EO8" s="400" t="s">
        <v>246</v>
      </c>
      <c r="EP8" s="401" t="str">
        <f t="shared" si="1"/>
        <v>A</v>
      </c>
      <c r="EQ8" s="402" t="str">
        <f t="shared" si="1"/>
        <v>B</v>
      </c>
      <c r="ER8" s="402" t="str">
        <f t="shared" si="1"/>
        <v>C</v>
      </c>
      <c r="ES8" s="403" t="str">
        <f t="shared" si="1"/>
        <v>D</v>
      </c>
      <c r="ET8" s="403" t="str">
        <f t="shared" si="1"/>
        <v>E</v>
      </c>
      <c r="EU8" s="403" t="str">
        <f t="shared" si="1"/>
        <v>F</v>
      </c>
      <c r="EV8" s="403" t="str">
        <f t="shared" si="1"/>
        <v>G</v>
      </c>
      <c r="EW8" s="282" t="str">
        <f t="shared" si="1"/>
        <v>SOST.</v>
      </c>
      <c r="EX8" s="404" t="s">
        <v>246</v>
      </c>
      <c r="EY8" s="406" t="str">
        <f t="shared" si="2"/>
        <v>A</v>
      </c>
      <c r="EZ8" s="407" t="str">
        <f t="shared" si="2"/>
        <v>B</v>
      </c>
      <c r="FA8" s="407" t="str">
        <f t="shared" si="2"/>
        <v>C</v>
      </c>
      <c r="FB8" s="407" t="str">
        <f t="shared" si="2"/>
        <v>D</v>
      </c>
      <c r="FC8" s="407" t="str">
        <f t="shared" si="2"/>
        <v>E</v>
      </c>
      <c r="FD8" s="407" t="str">
        <f t="shared" si="2"/>
        <v>F</v>
      </c>
      <c r="FE8" s="407" t="str">
        <f t="shared" si="2"/>
        <v>G</v>
      </c>
      <c r="FF8" s="283" t="str">
        <f t="shared" si="2"/>
        <v>SOST.</v>
      </c>
    </row>
    <row r="9" spans="2:162" ht="30" customHeight="1" thickTop="1" thickBot="1" x14ac:dyDescent="0.6">
      <c r="B9" s="191">
        <v>1</v>
      </c>
      <c r="C9" s="223"/>
      <c r="D9" s="448"/>
      <c r="E9" s="387"/>
      <c r="F9" s="387"/>
      <c r="G9" s="387"/>
      <c r="H9" s="387"/>
      <c r="I9" s="387"/>
      <c r="J9" s="387"/>
      <c r="K9" s="224"/>
      <c r="L9" s="11"/>
      <c r="M9" s="12"/>
      <c r="N9" s="12"/>
      <c r="O9" s="12"/>
      <c r="P9" s="12"/>
      <c r="Q9" s="12"/>
      <c r="R9" s="12"/>
      <c r="S9" s="12"/>
      <c r="T9" s="12"/>
      <c r="U9" s="12"/>
      <c r="V9" s="12"/>
      <c r="W9" s="269"/>
      <c r="X9" s="581">
        <f>+D9</f>
        <v>0</v>
      </c>
      <c r="Y9" s="580"/>
      <c r="Z9" s="15">
        <f t="shared" ref="Z9" si="4">FLOOR(AD9,1)</f>
        <v>0</v>
      </c>
      <c r="AA9" s="16">
        <f t="shared" ref="AA9" si="5">FLOOR(AH9,1)</f>
        <v>0</v>
      </c>
      <c r="AB9" s="17">
        <f t="shared" ref="AB9" si="6">AG9-AJ9</f>
        <v>0</v>
      </c>
      <c r="AC9" s="12">
        <f t="shared" ref="AC9" si="7">AF9+AJ9+AK9</f>
        <v>0</v>
      </c>
      <c r="AD9" s="12">
        <f t="shared" ref="AD9" si="8">X9/365</f>
        <v>0</v>
      </c>
      <c r="AE9" s="12">
        <f t="shared" ref="AE9" si="9">FLOOR(AD9,1)</f>
        <v>0</v>
      </c>
      <c r="AF9" s="12">
        <f t="shared" ref="AF9" si="10">AE9*365</f>
        <v>0</v>
      </c>
      <c r="AG9" s="12">
        <f t="shared" ref="AG9" si="11">X9-AF9</f>
        <v>0</v>
      </c>
      <c r="AH9" s="12">
        <f t="shared" ref="AH9" si="12">AG9/30</f>
        <v>0</v>
      </c>
      <c r="AI9" s="12">
        <f t="shared" ref="AI9" si="13">FLOOR(AH9,1)</f>
        <v>0</v>
      </c>
      <c r="AJ9" s="12">
        <f t="shared" ref="AJ9" si="14">AI9*30</f>
        <v>0</v>
      </c>
      <c r="AK9" s="12">
        <f t="shared" ref="AK9" si="15">AG9-AJ9</f>
        <v>0</v>
      </c>
      <c r="AL9" s="579">
        <f>+E9</f>
        <v>0</v>
      </c>
      <c r="AM9" s="580"/>
      <c r="AN9" s="15">
        <f t="shared" ref="AN9" si="16">FLOOR(AR9,1)</f>
        <v>0</v>
      </c>
      <c r="AO9" s="16">
        <f t="shared" ref="AO9" si="17">FLOOR(AV9,1)</f>
        <v>0</v>
      </c>
      <c r="AP9" s="17">
        <f t="shared" ref="AP9" si="18">AU9-AX9</f>
        <v>0</v>
      </c>
      <c r="AQ9" s="12">
        <f t="shared" ref="AQ9" si="19">AT9+AX9+AY9</f>
        <v>0</v>
      </c>
      <c r="AR9" s="12">
        <f t="shared" ref="AR9" si="20">AL9/365</f>
        <v>0</v>
      </c>
      <c r="AS9" s="12">
        <f t="shared" ref="AS9" si="21">FLOOR(AR9,1)</f>
        <v>0</v>
      </c>
      <c r="AT9" s="12">
        <f t="shared" ref="AT9" si="22">AS9*365</f>
        <v>0</v>
      </c>
      <c r="AU9" s="12">
        <f t="shared" ref="AU9" si="23">AL9-AT9</f>
        <v>0</v>
      </c>
      <c r="AV9" s="12">
        <f t="shared" ref="AV9" si="24">AU9/30</f>
        <v>0</v>
      </c>
      <c r="AW9" s="12">
        <f t="shared" ref="AW9" si="25">FLOOR(AV9,1)</f>
        <v>0</v>
      </c>
      <c r="AX9" s="12">
        <f t="shared" ref="AX9" si="26">AW9*30</f>
        <v>0</v>
      </c>
      <c r="AY9" s="12">
        <f t="shared" ref="AY9" si="27">AU9-AX9</f>
        <v>0</v>
      </c>
      <c r="AZ9" s="579">
        <f>+F9</f>
        <v>0</v>
      </c>
      <c r="BA9" s="580"/>
      <c r="BB9" s="15">
        <f t="shared" ref="BB9" si="28">FLOOR(BF9,1)</f>
        <v>0</v>
      </c>
      <c r="BC9" s="16">
        <f t="shared" ref="BC9" si="29">FLOOR(BJ9,1)</f>
        <v>0</v>
      </c>
      <c r="BD9" s="17">
        <f t="shared" ref="BD9" si="30">BI9-BL9</f>
        <v>0</v>
      </c>
      <c r="BE9" s="12">
        <f t="shared" ref="BE9" si="31">BH9+BL9+BM9</f>
        <v>0</v>
      </c>
      <c r="BF9" s="12">
        <f t="shared" ref="BF9" si="32">AZ9/365</f>
        <v>0</v>
      </c>
      <c r="BG9" s="12">
        <f t="shared" ref="BG9" si="33">FLOOR(BF9,1)</f>
        <v>0</v>
      </c>
      <c r="BH9" s="12">
        <f t="shared" ref="BH9" si="34">BG9*365</f>
        <v>0</v>
      </c>
      <c r="BI9" s="12">
        <f t="shared" ref="BI9" si="35">AZ9-BH9</f>
        <v>0</v>
      </c>
      <c r="BJ9" s="12">
        <f t="shared" ref="BJ9" si="36">BI9/30</f>
        <v>0</v>
      </c>
      <c r="BK9" s="12">
        <f t="shared" ref="BK9" si="37">FLOOR(BJ9,1)</f>
        <v>0</v>
      </c>
      <c r="BL9" s="12">
        <f t="shared" ref="BL9" si="38">BK9*30</f>
        <v>0</v>
      </c>
      <c r="BM9" s="12">
        <f t="shared" ref="BM9" si="39">BI9-BL9</f>
        <v>0</v>
      </c>
      <c r="BN9" s="579">
        <f>+G9</f>
        <v>0</v>
      </c>
      <c r="BO9" s="580"/>
      <c r="BP9" s="15">
        <f t="shared" ref="BP9" si="40">FLOOR(BT9,1)</f>
        <v>0</v>
      </c>
      <c r="BQ9" s="16">
        <f t="shared" ref="BQ9" si="41">FLOOR(BX9,1)</f>
        <v>0</v>
      </c>
      <c r="BR9" s="17">
        <f t="shared" ref="BR9" si="42">BW9-BZ9</f>
        <v>0</v>
      </c>
      <c r="BS9" s="12">
        <f t="shared" ref="BS9" si="43">BV9+BZ9+CA9</f>
        <v>0</v>
      </c>
      <c r="BT9" s="12">
        <f t="shared" ref="BT9" si="44">BN9/365</f>
        <v>0</v>
      </c>
      <c r="BU9" s="12">
        <f t="shared" ref="BU9" si="45">FLOOR(BT9,1)</f>
        <v>0</v>
      </c>
      <c r="BV9" s="12">
        <f t="shared" ref="BV9" si="46">BU9*365</f>
        <v>0</v>
      </c>
      <c r="BW9" s="12">
        <f t="shared" ref="BW9" si="47">BN9-BV9</f>
        <v>0</v>
      </c>
      <c r="BX9" s="12">
        <f t="shared" ref="BX9" si="48">BW9/30</f>
        <v>0</v>
      </c>
      <c r="BY9" s="12">
        <f t="shared" ref="BY9" si="49">FLOOR(BX9,1)</f>
        <v>0</v>
      </c>
      <c r="BZ9" s="12">
        <f t="shared" ref="BZ9" si="50">BY9*30</f>
        <v>0</v>
      </c>
      <c r="CA9" s="12">
        <f t="shared" ref="CA9" si="51">BW9-BZ9</f>
        <v>0</v>
      </c>
      <c r="CB9" s="579">
        <f>+H9</f>
        <v>0</v>
      </c>
      <c r="CC9" s="580"/>
      <c r="CD9" s="15">
        <f t="shared" ref="CD9:CD41" si="52">FLOOR(CH9,1)</f>
        <v>0</v>
      </c>
      <c r="CE9" s="16">
        <f t="shared" ref="CE9:CE41" si="53">FLOOR(CL9,1)</f>
        <v>0</v>
      </c>
      <c r="CF9" s="17">
        <f t="shared" ref="CF9:CF41" si="54">CK9-CN9</f>
        <v>0</v>
      </c>
      <c r="CG9" s="12">
        <f t="shared" ref="CG9:CG41" si="55">CJ9+CN9+CO9</f>
        <v>0</v>
      </c>
      <c r="CH9" s="12">
        <f t="shared" ref="CH9:CH41" si="56">CB9/365</f>
        <v>0</v>
      </c>
      <c r="CI9" s="12">
        <f t="shared" ref="CI9:CI41" si="57">FLOOR(CH9,1)</f>
        <v>0</v>
      </c>
      <c r="CJ9" s="12">
        <f t="shared" ref="CJ9:CJ41" si="58">CI9*365</f>
        <v>0</v>
      </c>
      <c r="CK9" s="12">
        <f t="shared" ref="CK9:CK41" si="59">CB9-CJ9</f>
        <v>0</v>
      </c>
      <c r="CL9" s="12">
        <f t="shared" ref="CL9:CL41" si="60">CK9/30</f>
        <v>0</v>
      </c>
      <c r="CM9" s="12">
        <f t="shared" ref="CM9:CM41" si="61">FLOOR(CL9,1)</f>
        <v>0</v>
      </c>
      <c r="CN9" s="12">
        <f t="shared" ref="CN9:CN41" si="62">CM9*30</f>
        <v>0</v>
      </c>
      <c r="CO9" s="12">
        <f t="shared" ref="CO9:CO41" si="63">CK9-CN9</f>
        <v>0</v>
      </c>
      <c r="CP9" s="579">
        <f>+I9</f>
        <v>0</v>
      </c>
      <c r="CQ9" s="580"/>
      <c r="CR9" s="15">
        <f t="shared" ref="CR9:CR41" si="64">FLOOR(CV9,1)</f>
        <v>0</v>
      </c>
      <c r="CS9" s="16">
        <f t="shared" ref="CS9:CS41" si="65">FLOOR(CZ9,1)</f>
        <v>0</v>
      </c>
      <c r="CT9" s="17">
        <f t="shared" ref="CT9:CT41" si="66">CY9-DB9</f>
        <v>0</v>
      </c>
      <c r="CU9" s="12">
        <f t="shared" ref="CU9:CU41" si="67">CX9+DB9+DC9</f>
        <v>0</v>
      </c>
      <c r="CV9" s="12">
        <f t="shared" ref="CV9:CV41" si="68">CP9/365</f>
        <v>0</v>
      </c>
      <c r="CW9" s="12">
        <f t="shared" ref="CW9:CW41" si="69">FLOOR(CV9,1)</f>
        <v>0</v>
      </c>
      <c r="CX9" s="12">
        <f t="shared" ref="CX9:CX41" si="70">CW9*365</f>
        <v>0</v>
      </c>
      <c r="CY9" s="12">
        <f t="shared" ref="CY9:CY41" si="71">CP9-CX9</f>
        <v>0</v>
      </c>
      <c r="CZ9" s="12">
        <f t="shared" ref="CZ9:CZ41" si="72">CY9/30</f>
        <v>0</v>
      </c>
      <c r="DA9" s="12">
        <f t="shared" ref="DA9:DA41" si="73">FLOOR(CZ9,1)</f>
        <v>0</v>
      </c>
      <c r="DB9" s="12">
        <f t="shared" ref="DB9:DB41" si="74">DA9*30</f>
        <v>0</v>
      </c>
      <c r="DC9" s="12">
        <f t="shared" ref="DC9:DC41" si="75">CY9-DB9</f>
        <v>0</v>
      </c>
      <c r="DD9" s="579">
        <f>+J9</f>
        <v>0</v>
      </c>
      <c r="DE9" s="580"/>
      <c r="DF9" s="15">
        <f t="shared" ref="DF9:DF41" si="76">FLOOR(DJ9,1)</f>
        <v>0</v>
      </c>
      <c r="DG9" s="16">
        <f t="shared" ref="DG9:DG41" si="77">FLOOR(DN9,1)</f>
        <v>0</v>
      </c>
      <c r="DH9" s="17">
        <f t="shared" ref="DH9:DH41" si="78">DM9-DP9</f>
        <v>0</v>
      </c>
      <c r="DI9" s="12">
        <f t="shared" ref="DI9:DI41" si="79">DL9+DP9+DQ9</f>
        <v>0</v>
      </c>
      <c r="DJ9" s="12">
        <f t="shared" ref="DJ9:DJ41" si="80">DD9/365</f>
        <v>0</v>
      </c>
      <c r="DK9" s="12">
        <f t="shared" ref="DK9:DK41" si="81">FLOOR(DJ9,1)</f>
        <v>0</v>
      </c>
      <c r="DL9" s="12">
        <f t="shared" ref="DL9:DL41" si="82">DK9*365</f>
        <v>0</v>
      </c>
      <c r="DM9" s="12">
        <f t="shared" ref="DM9:DM41" si="83">DD9-DL9</f>
        <v>0</v>
      </c>
      <c r="DN9" s="12">
        <f t="shared" ref="DN9:DN41" si="84">DM9/30</f>
        <v>0</v>
      </c>
      <c r="DO9" s="12">
        <f t="shared" ref="DO9:DO41" si="85">FLOOR(DN9,1)</f>
        <v>0</v>
      </c>
      <c r="DP9" s="12">
        <f t="shared" ref="DP9:DP41" si="86">DO9*30</f>
        <v>0</v>
      </c>
      <c r="DQ9" s="12">
        <f t="shared" ref="DQ9:DQ41" si="87">DM9-DP9</f>
        <v>0</v>
      </c>
      <c r="DR9" s="579">
        <f>+K9</f>
        <v>0</v>
      </c>
      <c r="DS9" s="580"/>
      <c r="DT9" s="15">
        <f t="shared" ref="DT9:DT41" si="88">FLOOR(DX9,1)</f>
        <v>0</v>
      </c>
      <c r="DU9" s="16">
        <f t="shared" ref="DU9:DU41" si="89">FLOOR(EB9,1)</f>
        <v>0</v>
      </c>
      <c r="DV9" s="17">
        <f t="shared" ref="DV9:DV41" si="90">EA9-ED9</f>
        <v>0</v>
      </c>
      <c r="DW9" s="12">
        <f t="shared" ref="DW9:DW41" si="91">DZ9+ED9+EE9</f>
        <v>0</v>
      </c>
      <c r="DX9" s="12">
        <f t="shared" ref="DX9:DX41" si="92">DR9/365</f>
        <v>0</v>
      </c>
      <c r="DY9" s="12">
        <f t="shared" ref="DY9:DY41" si="93">FLOOR(DX9,1)</f>
        <v>0</v>
      </c>
      <c r="DZ9" s="12">
        <f t="shared" ref="DZ9:DZ41" si="94">DY9*365</f>
        <v>0</v>
      </c>
      <c r="EA9" s="12">
        <f t="shared" ref="EA9:EA41" si="95">DR9-DZ9</f>
        <v>0</v>
      </c>
      <c r="EB9" s="12">
        <f t="shared" ref="EB9:EB41" si="96">EA9/30</f>
        <v>0</v>
      </c>
      <c r="EC9" s="12">
        <f t="shared" ref="EC9:EC41" si="97">FLOOR(EB9,1)</f>
        <v>0</v>
      </c>
      <c r="ED9" s="12">
        <f t="shared" ref="ED9:ED41" si="98">EC9*30</f>
        <v>0</v>
      </c>
      <c r="EE9" s="12">
        <f t="shared" ref="EE9:EE41" si="99">EA9-ED9</f>
        <v>0</v>
      </c>
      <c r="EF9" s="397">
        <f>+C9</f>
        <v>0</v>
      </c>
      <c r="EG9" s="274">
        <f>IF(IF(AA9&gt;6,12,AA9*2)+IF(AB9&gt;15,2,0)+IF(Z9=1,12,0)&gt;12,12,IF(AA9&gt;6,12,AA9*2)+IF(AB9&gt;15,2,0)+IF(Z9=1,12,0))</f>
        <v>0</v>
      </c>
      <c r="EH9" s="274">
        <f>IF(IF(AO9&gt;6,12,AO9*2)+IF(AP9&gt;15,2,0)+IF(AN9=1,12,0)&gt;12,12,IF(AO9&gt;6,12,AO9*2)+IF(AP9&gt;15,2,0)+IF(AN9=1,12,0))</f>
        <v>0</v>
      </c>
      <c r="EI9" s="274">
        <f>IF(IF(BC9&gt;6,12,BC9*2)+IF(BD9&gt;15,2,0)+IF(BB9=1,12,0)&gt;12,12,IF(BC9&gt;6,12,BC9*2)+IF(BD9&gt;15,2,0)+IF(BB9=1,12,0))</f>
        <v>0</v>
      </c>
      <c r="EJ9" s="274">
        <f>IF(IF(BQ9&gt;6,12,BQ9*2)+IF(BR9&gt;15,2,0)+IF(BP9=1,12,0)&gt;12,12,IF(BQ9&gt;6,12,BQ9*2)+IF(BR9&gt;15,2,0)+IF(BP9=1,12,0))</f>
        <v>0</v>
      </c>
      <c r="EK9" s="274">
        <f>IF(IF(CE9&gt;6,12,CE9*2)+IF(CF9&gt;15,2,0)+IF(CD9=1,12,0)&gt;12,12,IF(CE9&gt;6,12,CE9*2)+IF(CF9&gt;15,2,0)+IF(CD9=1,12,0))</f>
        <v>0</v>
      </c>
      <c r="EL9" s="274">
        <f>IF(IF(CS9&gt;6,12,CS9*2)+IF(CT9&gt;15,2,0)+IF(CR9=1,12,0)&gt;12,12,IF(CS9&gt;6,12,CS9*2)+IF(CT9&gt;15,2,0)+IF(CR9=1,12,0))</f>
        <v>0</v>
      </c>
      <c r="EM9" s="274">
        <f>IF(IF(DG9&gt;6,12,DG9*2)+IF(DH9&gt;15,2,0)+IF(DF9=1,12,0)&gt;12,12,IF(DG9&gt;6,12,DG9*2)+IF(DH9&gt;15,2,0)+IF(F9=1,12,0))</f>
        <v>0</v>
      </c>
      <c r="EN9" s="274">
        <f>IF(IF(DU9&gt;6,12,DU9*2)+IF(DV9&gt;15,2,0)+IF(DT9=1,12,0)&gt;12,12,IF(DU9&gt;6,12,DU9*2)+IF(DV9&gt;15,2,0)+IF(DT9=1,12,0))</f>
        <v>0</v>
      </c>
      <c r="EO9" s="398">
        <f>+C9</f>
        <v>0</v>
      </c>
      <c r="EP9" s="281">
        <f>IF( AND(EN7=EG7,EN9&gt;0),     IF(+EG9+EN9+((EH9+EI9+EJ9+EK9+EL9+EM9)/2)&gt;12,12,   +EG9+EN9+((EH9+EI9+EJ9+EK9+EL9+EM9)/2)),  IF(+EG9+((EH9+EI9+EJ9+EK9+EL9+EM9+EN9)/2)&gt;12,12,+EG9+((EH9+EI9+EJ9+EK9+EL9+EM9+EN9)/2)))</f>
        <v>0</v>
      </c>
      <c r="EQ9" s="281">
        <f>IF( AND(EN7=EH7,EN9&gt;0),     IF(+EH9+EN9+((EG9+EI9+EJ9+EK9+EL9+EM9)/2)&gt;12,12,   +EH9+EN9+((EG9+EI9+EJ9+EK9+EL9+EM9)/2)),  IF(+EH9+((EG9+EI9+EJ9+EK9+EL9+EM9+EN9)/2)&gt;12,12,+EH9+((EG9+EI9+EJ9+EK9+EL9+EM9+EN9)/2)))</f>
        <v>0</v>
      </c>
      <c r="ER9" s="281">
        <f>IF(AND($EN$7=$EI$7,EN9&gt;0),    IF(+EI9+EN9+((EG9+EH9+EJ9+EK9+EL9+EM9)/2)&gt;12,12,      +EI9+EN9+((EG9+EH9+EJ9+EK9+EL9+EM9)/2)), IF(+EI9+((EG9+EH9+EJ9+EK9+EL9+EM9+EN9)/2)&gt;12,12,+EI9+((EG9+EH9+EJ9+EK9+EL9+EM9+EN9)/2)))</f>
        <v>0</v>
      </c>
      <c r="ES9" s="281">
        <f>IF(AND($EN$7=$EJ$7,EN9&gt;0),   IF(+EJ9+EN9+((EG9+EH9+EI9+EK9+EL9+EM9)/2)&gt;12,12,+EJ9+EN9+((EG9+EH9+EK9+EL9+EM9+EI9)/2)),IF(+EJ9+((EG9+EH9+EI9+EK9+EL9+EM9+EN9)/2)&gt;12,12,+EJ9+((EN9+EG9+EH9+EK9+EL9+EM9+EI9)/2)))</f>
        <v>0</v>
      </c>
      <c r="ET9" s="281">
        <f>IF(AND($EN$7=$EK$7,EN9&gt;0), IF(+EK9+EN9+((EG9+EH9+EI9+EJ9+EL9+EM9)/2)&gt;12,12,+EK9+EN9+((EG9+EH9+EI9+EJ9+EL9+EM9)/2)),  IF(+EK9+((EG9+EH9+EI9+EJ9+EL9+EM9+EN9)/2)&gt;12,12,+EK9+((EG9+EH9+EI9+EJ9+EL9+EM9+EN9)/2)))</f>
        <v>0</v>
      </c>
      <c r="EU9" s="281">
        <f>IF(AND($EN$7=$EL$7,EN9&gt;0),  IF(+EL9+EN9+((EG9+EH9+EI9+EJ9+EK9+EM9)/2)&gt;12,12,+EL9+EN9+((EG9+EH9+EI9+EJ9+EK9+EM9)/2)), IF(+EL9+((EG9+EH9+EI9+EJ9+EK9+EL9+EM9+EN9)/2)&gt;12,12,+EL9+((EG9+EH9+EI9+EJ9+EK9+EM9+EN9)/2)))</f>
        <v>0</v>
      </c>
      <c r="EV9" s="281">
        <f>IF(AND( $EN$7=$EM$7, EN9&gt;0), IF(+EM9+EN9+((EG9+EH9+EI9+EJ9+EK9+EL9)/2)&gt;12,12,+EM9+EN9+((EG9+EH9+EI9+EJ9+EK9+EL9)/2)),IF(+EM9+((EG9+EH9+EI9+EJ9+EK9+EL9+EN9)/2)&gt;12,12,+EM9+((EG9+EH9+EI9+EJ9+EK9+EL9+EN9)/2)))</f>
        <v>0</v>
      </c>
      <c r="EW9" s="281">
        <f>IF(EN9&gt;0, IF(+EN9+((EG9+EH9+EI9+EJ9+EK9+EL9+EM9)/2)&gt;12,12,+EN9+((EG9+EH9+EI9+EJ9+EK9+EL9+EM9)/2)),IF(+EN9+((EG9+EH9+EI9+EJ9+EK9+EL9+EM9)/2)&gt;12,12,+EN9+((EG9+EH9+EI9+EJ9+EK9+EL9+EM9)/2)))</f>
        <v>0</v>
      </c>
      <c r="EX9" s="405">
        <f>+C9</f>
        <v>0</v>
      </c>
      <c r="EY9" s="274">
        <f t="shared" ref="EY9:FF9" si="100">+EP9-EG9</f>
        <v>0</v>
      </c>
      <c r="EZ9" s="274">
        <f t="shared" si="100"/>
        <v>0</v>
      </c>
      <c r="FA9" s="274">
        <f t="shared" si="100"/>
        <v>0</v>
      </c>
      <c r="FB9" s="274">
        <f t="shared" si="100"/>
        <v>0</v>
      </c>
      <c r="FC9" s="274">
        <f t="shared" si="100"/>
        <v>0</v>
      </c>
      <c r="FD9" s="274">
        <f t="shared" si="100"/>
        <v>0</v>
      </c>
      <c r="FE9" s="274">
        <f t="shared" si="100"/>
        <v>0</v>
      </c>
      <c r="FF9" s="274">
        <f t="shared" si="100"/>
        <v>0</v>
      </c>
    </row>
    <row r="10" spans="2:162" ht="11.65" hidden="1" customHeight="1" thickBot="1" x14ac:dyDescent="0.6">
      <c r="B10" s="217"/>
      <c r="C10" s="225"/>
      <c r="D10" s="226"/>
      <c r="E10" s="227"/>
      <c r="F10" s="227"/>
      <c r="G10" s="228"/>
      <c r="H10" s="228"/>
      <c r="I10" s="228"/>
      <c r="J10" s="228"/>
      <c r="K10" s="229"/>
      <c r="L10" s="11"/>
      <c r="M10" s="12"/>
      <c r="N10" s="12"/>
      <c r="O10" s="12"/>
      <c r="P10" s="12"/>
      <c r="Q10" s="12"/>
      <c r="R10" s="12"/>
      <c r="S10" s="12"/>
      <c r="T10" s="12"/>
      <c r="U10" s="12"/>
      <c r="V10" s="12"/>
      <c r="W10" s="269"/>
      <c r="X10" s="219"/>
      <c r="Y10" s="220"/>
      <c r="Z10" s="15"/>
      <c r="AA10" s="16"/>
      <c r="AB10" s="17"/>
      <c r="AC10" s="12"/>
      <c r="AD10" s="12"/>
      <c r="AE10" s="12"/>
      <c r="AF10" s="12"/>
      <c r="AG10" s="12"/>
      <c r="AH10" s="12"/>
      <c r="AI10" s="12"/>
      <c r="AJ10" s="12"/>
      <c r="AK10" s="12"/>
      <c r="AL10" s="219"/>
      <c r="AM10" s="220"/>
      <c r="AN10" s="15"/>
      <c r="AO10" s="16"/>
      <c r="AP10" s="17"/>
      <c r="AQ10" s="12"/>
      <c r="AR10" s="12"/>
      <c r="AS10" s="12"/>
      <c r="AT10" s="12"/>
      <c r="AU10" s="12"/>
      <c r="AV10" s="12"/>
      <c r="AW10" s="12"/>
      <c r="AX10" s="12"/>
      <c r="AY10" s="12"/>
      <c r="AZ10" s="219"/>
      <c r="BA10" s="220"/>
      <c r="BB10" s="15"/>
      <c r="BC10" s="16"/>
      <c r="BD10" s="17"/>
      <c r="BE10" s="12"/>
      <c r="BF10" s="12"/>
      <c r="BG10" s="12"/>
      <c r="BH10" s="12"/>
      <c r="BI10" s="12"/>
      <c r="BJ10" s="12"/>
      <c r="BK10" s="12"/>
      <c r="BL10" s="12"/>
      <c r="BM10" s="12"/>
      <c r="BN10" s="219"/>
      <c r="BO10" s="220"/>
      <c r="BP10" s="15"/>
      <c r="BQ10" s="16"/>
      <c r="BR10" s="17"/>
      <c r="BS10" s="12"/>
      <c r="BT10" s="12"/>
      <c r="BU10" s="12"/>
      <c r="BV10" s="12"/>
      <c r="BW10" s="12"/>
      <c r="BX10" s="12"/>
      <c r="BY10" s="12"/>
      <c r="BZ10" s="12"/>
      <c r="CA10" s="12"/>
      <c r="CB10" s="219"/>
      <c r="CC10" s="220"/>
      <c r="CD10" s="15"/>
      <c r="CE10" s="16"/>
      <c r="CF10" s="17"/>
      <c r="CG10" s="12"/>
      <c r="CH10" s="12"/>
      <c r="CI10" s="12"/>
      <c r="CJ10" s="12"/>
      <c r="CK10" s="12"/>
      <c r="CL10" s="12"/>
      <c r="CM10" s="12"/>
      <c r="CN10" s="12"/>
      <c r="CO10" s="12"/>
      <c r="CP10" s="219"/>
      <c r="CQ10" s="220"/>
      <c r="CR10" s="15"/>
      <c r="CS10" s="16"/>
      <c r="CT10" s="17"/>
      <c r="CU10" s="12"/>
      <c r="CV10" s="12"/>
      <c r="CW10" s="12"/>
      <c r="CX10" s="12"/>
      <c r="CY10" s="12"/>
      <c r="CZ10" s="12"/>
      <c r="DA10" s="12"/>
      <c r="DB10" s="12"/>
      <c r="DC10" s="12"/>
      <c r="DD10" s="219"/>
      <c r="DE10" s="220"/>
      <c r="DF10" s="15"/>
      <c r="DG10" s="16"/>
      <c r="DH10" s="17"/>
      <c r="DI10" s="12"/>
      <c r="DJ10" s="12"/>
      <c r="DK10" s="12"/>
      <c r="DL10" s="12"/>
      <c r="DM10" s="12"/>
      <c r="DN10" s="12"/>
      <c r="DO10" s="12"/>
      <c r="DP10" s="12"/>
      <c r="DQ10" s="12"/>
      <c r="DR10" s="219"/>
      <c r="DS10" s="220"/>
      <c r="DT10" s="15"/>
      <c r="DU10" s="16"/>
      <c r="DV10" s="17"/>
      <c r="DW10" s="12"/>
      <c r="DX10" s="12"/>
      <c r="DY10" s="12"/>
      <c r="DZ10" s="12"/>
      <c r="EA10" s="12"/>
      <c r="EB10" s="12"/>
      <c r="EC10" s="12"/>
      <c r="ED10" s="12"/>
      <c r="EE10" s="12"/>
      <c r="EF10" s="397">
        <f t="shared" ref="EF10:EF41" si="101">+C10</f>
        <v>0</v>
      </c>
      <c r="EG10" s="461">
        <f>IF($EG$7=$EN$7,EG11,EG11/2)</f>
        <v>0</v>
      </c>
      <c r="EH10" s="248">
        <f>IF($EH$7=$EN$7,EH11,EH11/2)</f>
        <v>0</v>
      </c>
      <c r="EI10" s="248">
        <f>IF($EI$7=$EN$7,EI11,EI11/2)</f>
        <v>0</v>
      </c>
      <c r="EJ10" s="248">
        <f>IF($EJ$7=$EN$7,EJ11,EJ11/2)</f>
        <v>0</v>
      </c>
      <c r="EK10" s="248">
        <f>IF(EK7=EN7,EK13,EK13/2)</f>
        <v>0</v>
      </c>
      <c r="EL10" s="248">
        <f>IF(EL7=EN7,EL13,EL13/2)</f>
        <v>0</v>
      </c>
      <c r="EM10" s="248">
        <f>IF(EM7=EN7,EM13,EM13/2)</f>
        <v>0</v>
      </c>
      <c r="EN10" s="21"/>
      <c r="EO10" s="398">
        <f>+L10</f>
        <v>0</v>
      </c>
      <c r="EP10" s="221"/>
      <c r="EQ10" s="221"/>
      <c r="ER10" s="221"/>
      <c r="ES10" s="221"/>
      <c r="ET10" s="221"/>
      <c r="EU10" s="221"/>
      <c r="EV10" s="221"/>
      <c r="EW10" s="221"/>
      <c r="EX10" s="405">
        <f>+U10</f>
        <v>0</v>
      </c>
      <c r="EY10" s="21"/>
      <c r="EZ10" s="21"/>
      <c r="FA10" s="21"/>
      <c r="FB10" s="21"/>
      <c r="FC10" s="21"/>
      <c r="FD10" s="21"/>
      <c r="FE10" s="21"/>
      <c r="FF10" s="21"/>
    </row>
    <row r="11" spans="2:162" ht="30" customHeight="1" thickBot="1" x14ac:dyDescent="0.6">
      <c r="B11" s="192">
        <v>2</v>
      </c>
      <c r="C11" s="230"/>
      <c r="D11" s="231"/>
      <c r="E11" s="232"/>
      <c r="F11" s="232"/>
      <c r="G11" s="233"/>
      <c r="H11" s="233"/>
      <c r="I11" s="233"/>
      <c r="J11" s="233"/>
      <c r="K11" s="234"/>
      <c r="L11" s="270"/>
      <c r="M11" s="12"/>
      <c r="N11" s="12"/>
      <c r="O11" s="12"/>
      <c r="P11" s="12"/>
      <c r="Q11" s="12"/>
      <c r="R11" s="12"/>
      <c r="S11" s="12"/>
      <c r="T11" s="12"/>
      <c r="U11" s="12"/>
      <c r="V11" s="12"/>
      <c r="W11" s="269"/>
      <c r="X11" s="595">
        <f>+D11</f>
        <v>0</v>
      </c>
      <c r="Y11" s="581"/>
      <c r="Z11" s="15">
        <f t="shared" ref="Z11" si="102">FLOOR(AD11,1)</f>
        <v>0</v>
      </c>
      <c r="AA11" s="16">
        <f t="shared" ref="AA11" si="103">FLOOR(AH11,1)</f>
        <v>0</v>
      </c>
      <c r="AB11" s="17">
        <f t="shared" ref="AB11" si="104">AG11-AJ11</f>
        <v>0</v>
      </c>
      <c r="AC11" s="12">
        <f t="shared" ref="AC11" si="105">AF11+AJ11+AK11</f>
        <v>0</v>
      </c>
      <c r="AD11" s="12">
        <f t="shared" ref="AD11" si="106">X11/365</f>
        <v>0</v>
      </c>
      <c r="AE11" s="12">
        <f t="shared" ref="AE11" si="107">FLOOR(AD11,1)</f>
        <v>0</v>
      </c>
      <c r="AF11" s="12">
        <f t="shared" ref="AF11" si="108">AE11*365</f>
        <v>0</v>
      </c>
      <c r="AG11" s="12">
        <f t="shared" ref="AG11" si="109">X11-AF11</f>
        <v>0</v>
      </c>
      <c r="AH11" s="12">
        <f t="shared" ref="AH11" si="110">AG11/30</f>
        <v>0</v>
      </c>
      <c r="AI11" s="12">
        <f t="shared" ref="AI11" si="111">FLOOR(AH11,1)</f>
        <v>0</v>
      </c>
      <c r="AJ11" s="12">
        <f t="shared" ref="AJ11" si="112">AI11*30</f>
        <v>0</v>
      </c>
      <c r="AK11" s="12">
        <f t="shared" ref="AK11" si="113">AG11-AJ11</f>
        <v>0</v>
      </c>
      <c r="AL11" s="595">
        <f>+E11</f>
        <v>0</v>
      </c>
      <c r="AM11" s="581"/>
      <c r="AN11" s="15">
        <f t="shared" ref="AN11" si="114">FLOOR(AR11,1)</f>
        <v>0</v>
      </c>
      <c r="AO11" s="16">
        <f t="shared" ref="AO11" si="115">FLOOR(AV11,1)</f>
        <v>0</v>
      </c>
      <c r="AP11" s="17">
        <f t="shared" ref="AP11" si="116">AU11-AX11</f>
        <v>0</v>
      </c>
      <c r="AQ11" s="12">
        <f t="shared" ref="AQ11" si="117">AT11+AX11+AY11</f>
        <v>0</v>
      </c>
      <c r="AR11" s="12">
        <f t="shared" ref="AR11" si="118">AL11/365</f>
        <v>0</v>
      </c>
      <c r="AS11" s="12">
        <f t="shared" ref="AS11" si="119">FLOOR(AR11,1)</f>
        <v>0</v>
      </c>
      <c r="AT11" s="12">
        <f t="shared" ref="AT11" si="120">AS11*365</f>
        <v>0</v>
      </c>
      <c r="AU11" s="12">
        <f t="shared" ref="AU11" si="121">AL11-AT11</f>
        <v>0</v>
      </c>
      <c r="AV11" s="12">
        <f t="shared" ref="AV11" si="122">AU11/30</f>
        <v>0</v>
      </c>
      <c r="AW11" s="12">
        <f t="shared" ref="AW11" si="123">FLOOR(AV11,1)</f>
        <v>0</v>
      </c>
      <c r="AX11" s="12">
        <f t="shared" ref="AX11" si="124">AW11*30</f>
        <v>0</v>
      </c>
      <c r="AY11" s="12">
        <f t="shared" ref="AY11" si="125">AU11-AX11</f>
        <v>0</v>
      </c>
      <c r="AZ11" s="595">
        <f>+F11</f>
        <v>0</v>
      </c>
      <c r="BA11" s="581"/>
      <c r="BB11" s="15">
        <f t="shared" ref="BB11" si="126">FLOOR(BF11,1)</f>
        <v>0</v>
      </c>
      <c r="BC11" s="16">
        <f t="shared" ref="BC11" si="127">FLOOR(BJ11,1)</f>
        <v>0</v>
      </c>
      <c r="BD11" s="17">
        <f t="shared" ref="BD11" si="128">BI11-BL11</f>
        <v>0</v>
      </c>
      <c r="BE11" s="12">
        <f t="shared" ref="BE11" si="129">BH11+BL11+BM11</f>
        <v>0</v>
      </c>
      <c r="BF11" s="12">
        <f t="shared" ref="BF11" si="130">AZ11/365</f>
        <v>0</v>
      </c>
      <c r="BG11" s="12">
        <f t="shared" ref="BG11" si="131">FLOOR(BF11,1)</f>
        <v>0</v>
      </c>
      <c r="BH11" s="12">
        <f t="shared" ref="BH11" si="132">BG11*365</f>
        <v>0</v>
      </c>
      <c r="BI11" s="12">
        <f t="shared" ref="BI11" si="133">AZ11-BH11</f>
        <v>0</v>
      </c>
      <c r="BJ11" s="12">
        <f t="shared" ref="BJ11" si="134">BI11/30</f>
        <v>0</v>
      </c>
      <c r="BK11" s="12">
        <f t="shared" ref="BK11" si="135">FLOOR(BJ11,1)</f>
        <v>0</v>
      </c>
      <c r="BL11" s="12">
        <f t="shared" ref="BL11" si="136">BK11*30</f>
        <v>0</v>
      </c>
      <c r="BM11" s="12">
        <f t="shared" ref="BM11" si="137">BI11-BL11</f>
        <v>0</v>
      </c>
      <c r="BN11" s="595">
        <f>+G11</f>
        <v>0</v>
      </c>
      <c r="BO11" s="581"/>
      <c r="BP11" s="15">
        <f t="shared" ref="BP11" si="138">FLOOR(BT11,1)</f>
        <v>0</v>
      </c>
      <c r="BQ11" s="16">
        <f t="shared" ref="BQ11" si="139">FLOOR(BX11,1)</f>
        <v>0</v>
      </c>
      <c r="BR11" s="17">
        <f t="shared" ref="BR11" si="140">BW11-BZ11</f>
        <v>0</v>
      </c>
      <c r="BS11" s="12">
        <f t="shared" ref="BS11" si="141">BV11+BZ11+CA11</f>
        <v>0</v>
      </c>
      <c r="BT11" s="12">
        <f t="shared" ref="BT11" si="142">BN11/365</f>
        <v>0</v>
      </c>
      <c r="BU11" s="12">
        <f t="shared" ref="BU11" si="143">FLOOR(BT11,1)</f>
        <v>0</v>
      </c>
      <c r="BV11" s="12">
        <f t="shared" ref="BV11" si="144">BU11*365</f>
        <v>0</v>
      </c>
      <c r="BW11" s="12">
        <f t="shared" ref="BW11" si="145">BN11-BV11</f>
        <v>0</v>
      </c>
      <c r="BX11" s="12">
        <f t="shared" ref="BX11" si="146">BW11/30</f>
        <v>0</v>
      </c>
      <c r="BY11" s="12">
        <f t="shared" ref="BY11" si="147">FLOOR(BX11,1)</f>
        <v>0</v>
      </c>
      <c r="BZ11" s="12">
        <f t="shared" ref="BZ11" si="148">BY11*30</f>
        <v>0</v>
      </c>
      <c r="CA11" s="12">
        <f t="shared" ref="CA11" si="149">BW11-BZ11</f>
        <v>0</v>
      </c>
      <c r="CB11" s="595">
        <f>+H11</f>
        <v>0</v>
      </c>
      <c r="CC11" s="581"/>
      <c r="CD11" s="15">
        <f t="shared" si="52"/>
        <v>0</v>
      </c>
      <c r="CE11" s="16">
        <f t="shared" si="53"/>
        <v>0</v>
      </c>
      <c r="CF11" s="17">
        <f t="shared" si="54"/>
        <v>0</v>
      </c>
      <c r="CG11" s="12">
        <f t="shared" si="55"/>
        <v>0</v>
      </c>
      <c r="CH11" s="12">
        <f t="shared" si="56"/>
        <v>0</v>
      </c>
      <c r="CI11" s="12">
        <f t="shared" si="57"/>
        <v>0</v>
      </c>
      <c r="CJ11" s="12">
        <f t="shared" si="58"/>
        <v>0</v>
      </c>
      <c r="CK11" s="12">
        <f t="shared" si="59"/>
        <v>0</v>
      </c>
      <c r="CL11" s="12">
        <f t="shared" si="60"/>
        <v>0</v>
      </c>
      <c r="CM11" s="12">
        <f t="shared" si="61"/>
        <v>0</v>
      </c>
      <c r="CN11" s="12">
        <f t="shared" si="62"/>
        <v>0</v>
      </c>
      <c r="CO11" s="12">
        <f t="shared" si="63"/>
        <v>0</v>
      </c>
      <c r="CP11" s="595">
        <f>+I11</f>
        <v>0</v>
      </c>
      <c r="CQ11" s="581"/>
      <c r="CR11" s="15">
        <f t="shared" si="64"/>
        <v>0</v>
      </c>
      <c r="CS11" s="16">
        <f t="shared" si="65"/>
        <v>0</v>
      </c>
      <c r="CT11" s="17">
        <f t="shared" si="66"/>
        <v>0</v>
      </c>
      <c r="CU11" s="12">
        <f t="shared" si="67"/>
        <v>0</v>
      </c>
      <c r="CV11" s="12">
        <f t="shared" si="68"/>
        <v>0</v>
      </c>
      <c r="CW11" s="12">
        <f t="shared" si="69"/>
        <v>0</v>
      </c>
      <c r="CX11" s="12">
        <f t="shared" si="70"/>
        <v>0</v>
      </c>
      <c r="CY11" s="12">
        <f t="shared" si="71"/>
        <v>0</v>
      </c>
      <c r="CZ11" s="12">
        <f t="shared" si="72"/>
        <v>0</v>
      </c>
      <c r="DA11" s="12">
        <f t="shared" si="73"/>
        <v>0</v>
      </c>
      <c r="DB11" s="12">
        <f t="shared" si="74"/>
        <v>0</v>
      </c>
      <c r="DC11" s="12">
        <f t="shared" si="75"/>
        <v>0</v>
      </c>
      <c r="DD11" s="595">
        <f>+J11</f>
        <v>0</v>
      </c>
      <c r="DE11" s="581"/>
      <c r="DF11" s="15">
        <f t="shared" si="76"/>
        <v>0</v>
      </c>
      <c r="DG11" s="16">
        <f t="shared" si="77"/>
        <v>0</v>
      </c>
      <c r="DH11" s="17">
        <f t="shared" si="78"/>
        <v>0</v>
      </c>
      <c r="DI11" s="12">
        <f t="shared" si="79"/>
        <v>0</v>
      </c>
      <c r="DJ11" s="12">
        <f t="shared" si="80"/>
        <v>0</v>
      </c>
      <c r="DK11" s="12">
        <f t="shared" si="81"/>
        <v>0</v>
      </c>
      <c r="DL11" s="12">
        <f t="shared" si="82"/>
        <v>0</v>
      </c>
      <c r="DM11" s="12">
        <f t="shared" si="83"/>
        <v>0</v>
      </c>
      <c r="DN11" s="12">
        <f t="shared" si="84"/>
        <v>0</v>
      </c>
      <c r="DO11" s="12">
        <f t="shared" si="85"/>
        <v>0</v>
      </c>
      <c r="DP11" s="12">
        <f t="shared" si="86"/>
        <v>0</v>
      </c>
      <c r="DQ11" s="12">
        <f t="shared" si="87"/>
        <v>0</v>
      </c>
      <c r="DR11" s="595">
        <f>+K11</f>
        <v>0</v>
      </c>
      <c r="DS11" s="581"/>
      <c r="DT11" s="15">
        <f t="shared" si="88"/>
        <v>0</v>
      </c>
      <c r="DU11" s="16">
        <f t="shared" si="89"/>
        <v>0</v>
      </c>
      <c r="DV11" s="17">
        <f t="shared" si="90"/>
        <v>0</v>
      </c>
      <c r="DW11" s="12">
        <f t="shared" si="91"/>
        <v>0</v>
      </c>
      <c r="DX11" s="12">
        <f t="shared" si="92"/>
        <v>0</v>
      </c>
      <c r="DY11" s="12">
        <f t="shared" si="93"/>
        <v>0</v>
      </c>
      <c r="DZ11" s="12">
        <f t="shared" si="94"/>
        <v>0</v>
      </c>
      <c r="EA11" s="12">
        <f t="shared" si="95"/>
        <v>0</v>
      </c>
      <c r="EB11" s="12">
        <f t="shared" si="96"/>
        <v>0</v>
      </c>
      <c r="EC11" s="12">
        <f t="shared" si="97"/>
        <v>0</v>
      </c>
      <c r="ED11" s="12">
        <f t="shared" si="98"/>
        <v>0</v>
      </c>
      <c r="EE11" s="12">
        <f t="shared" si="99"/>
        <v>0</v>
      </c>
      <c r="EF11" s="397">
        <f t="shared" si="101"/>
        <v>0</v>
      </c>
      <c r="EG11" s="21">
        <f>IF(IF(AA11&gt;6,12,AA11*2)+IF(AB11&gt;15,2,0)+IF(Z11=1,12,0)&gt;12,12,IF(AA11&gt;6,12,AA11*2)+IF(AB11&gt;15,2,0)+IF(Z11=1,12,0))</f>
        <v>0</v>
      </c>
      <c r="EH11" s="21">
        <f>IF(IF(AO11&gt;6,12,AO11*2)+IF(AP11&gt;15,2,0)+IF(AN11=1,12,0)&gt;12,12,IF(AO11&gt;6,12,AO11*2)+IF(AP11&gt;15,2,0)+IF(AN11=1,12,0))</f>
        <v>0</v>
      </c>
      <c r="EI11" s="21">
        <f>IF(IF(BC11&gt;6,12,BC11*2)+IF(BD11&gt;15,2,0)+IF(BB11=1,12,0)&gt;12,12,IF(BC11&gt;6,12,BC11*2)+IF(BD11&gt;15,2,0)+IF(BB11=1,12,0))</f>
        <v>0</v>
      </c>
      <c r="EJ11" s="21">
        <f>IF(IF(BQ11&gt;6,12,BQ11*2)+IF(BR11&gt;15,2,0)+IF(BP11=1,12,0)&gt;12,12,IF(BQ11&gt;6,12,BQ11*2)+IF(BR11&gt;15,2,0)+IF(BP11=1,12,0))</f>
        <v>0</v>
      </c>
      <c r="EK11" s="21">
        <f>IF(IF(CE11&gt;6,12,CE11*2)+IF(CF11&gt;15,2,0)+IF(CD11=1,12,0)&gt;12,12,IF(CE11&gt;6,12,CE11*2)+IF(CF11&gt;15,2,0)+IF(CD11=1,12,0))</f>
        <v>0</v>
      </c>
      <c r="EL11" s="21">
        <f>IF(IF(CS11&gt;6,12,CS11*2)+IF(CT11&gt;15,2,0)+IF(CR11=1,12,0)&gt;12,12,IF(CS11&gt;6,12,CS11*2)+IF(CT11&gt;15,2,0)+IF(CR11=1,12,0))</f>
        <v>0</v>
      </c>
      <c r="EM11" s="21">
        <f>IF(IF(DG11&gt;6,12,DG11*2)+IF(DH11&gt;15,2,0)+IF(DF11=1,12,0)&gt;12,12,IF(DG11&gt;6,12,DG11*2)+IF(DH11&gt;15,2,0)+IF(F11=1,12,0))</f>
        <v>0</v>
      </c>
      <c r="EN11" s="21">
        <f>IF(IF(DU11&gt;6,12,DU11*2)+IF(DV11&gt;15,2,0)+IF(DT11=1,12,0)&gt;12,12,IF(DU11&gt;6,12,DU11*2)+IF(DV11&gt;15,2,0)+IF(DT11=1,12,0))</f>
        <v>0</v>
      </c>
      <c r="EO11" s="398">
        <f t="shared" ref="EO11:EO41" si="150">+C11</f>
        <v>0</v>
      </c>
      <c r="EP11" s="221">
        <f>IF( AND(EN7=EG7,EN11&gt;0),     IF(+EG11+EN11+((EH11+EI11+EJ11+EK11+EL11+EM11)/2)&gt;12,12,   +EG11+EN11+((EH11+EI11+EJ11+EK11+EL11+EM11)/2)),  IF(+EG11+((EH11+EI11+EJ11+EK11+EL11+EM11+EN11)/2)&gt;12,12,+EG11+((EH11+EI11+EJ11+EK11+EL11+EM11+EN11)/2)))</f>
        <v>0</v>
      </c>
      <c r="EQ11" s="221">
        <f>IF( AND(EN7=EH7,EN11&gt;0),    IF(+EH11+EN11+((EG11+EI11+EJ11+EK11+EL11+EM11)/2)&gt;12,12,+EH11+EN11+((EG11+EI11+EJ11+EK11+EL11+EM11)/2)),IF(+EH11+((EG11+EI11+EJ11+EK11+EL11+EM11+EN11)/2)&gt;12,12,+EH11+((EG11+EI11+EJ11+EK11+EL11+EM11+EN11)/2)))</f>
        <v>0</v>
      </c>
      <c r="ER11" s="221">
        <f>IF(AND($EN$7=$EI$7,EN11&gt;0),    IF(+EI11+EN11+((EG11+EH11+EJ11+EK11+EL11+EM11)/2)&gt;12,12,      +EI11+EN11+((EG11+EH11+EJ11+EK11+EL11+EM11)/2)), IF(+EI11+((EG11+EH11+EJ11+EK11+EL11+EM11+EN11)/2)&gt;12,12,+EI11+((EG11+EH11+EJ11+EK11+EL11+EM11+EN11)/2)))</f>
        <v>0</v>
      </c>
      <c r="ES11" s="221">
        <f>IF(AND($EN$7=$EJ$7,EN11&gt;0),   IF(+EJ11+EN11+((EG11+EH11+EI11+EK11+EL11+EM11)/2)&gt;12,12,+EJ11+EN11+((EG11+EH11+EK11+EL11+EM11+EI11)/2)),IF(+EJ11+((EG11+EH11+EI11+EK11+EL11+EM11+EN11)/2)&gt;12,12,+EJ11+((EN11+EG11+EH11+EK11+EL11+EM11+EI11)/2)))</f>
        <v>0</v>
      </c>
      <c r="ET11" s="221">
        <f>IF(AND($EN$7=$EK$7,EN11&gt;0), IF(+EK11+EN11+((EG11+EH11+EI11+EJ11+EL11+EM11)/2)&gt;12,12,+EK11+EN11+((EG11+EH11+EI11+EJ11+EL11+EM11)/2)),  IF(+EK11+((EG11+EH11+EI11+EJ11+EL11+EM11+EN11)/2)&gt;12,12,+EK11+((EG11+EH11+EI11+EJ11+EL11+EM11+EN11)/2)))</f>
        <v>0</v>
      </c>
      <c r="EU11" s="221">
        <f>IF(AND($EN$7=$EL$7,EN11&gt;0),  IF(+EL11+EN11+((EG11+EH11+EI11+EJ11+EK11+EM11)/2)&gt;12,12,+EL11+EN11+((EG11+EH11+EI11+EJ11+EK11+EM11)/2)), IF(+EL11+((EG11+EH11+EI11+EJ11+EK11+EL11+EM11+EN11)/2)&gt;12,12,+EL11+((EG11+EH11+EI11+EJ11+EK11+EM11+EN11)/2)))</f>
        <v>0</v>
      </c>
      <c r="EV11" s="221">
        <f>IF(AND( $EN$7=$EM$7, EN11&gt;0), IF(+EM11+EN11+((EG11+EH11+EI11+EJ11+EK11+EL11)/2)&gt;12,12,+EM11+EN11+((EG11+EH11+EI11+EJ11+EK11+EL11)/2)),DG67+ IF(+EM11+((EG11+EH11+EI11+EJ11+EK11+EL11+EN11)/2)&gt;12,12,+EM11+((EG11+EH11+EI11+EJ11+EK11+EL11+EN11)/2)))</f>
        <v>0</v>
      </c>
      <c r="EW11" s="221">
        <f>IF( N11&gt;0, IF(+EN11+((EG11+EH11+EI11+EJ11+EK11+EL11+EM11)/2)&gt;12,12,+EN11+((EG11+EH11+EI11+EJ11+EK11+EL11+EM11)/2)),IF(+EN11+((EG11+EH11+EI11+EJ11+EK11+EL11+EM11)/2)&gt;12,12,+EN11+((EG11+EH11+EI11+EJ11+EK11+EL11+EM11)/2)))</f>
        <v>0</v>
      </c>
      <c r="EX11" s="405">
        <f t="shared" ref="EX11:EX41" si="151">+C11</f>
        <v>0</v>
      </c>
      <c r="EY11" s="21">
        <f t="shared" ref="EY11:FF11" si="152">+EP11-EG11</f>
        <v>0</v>
      </c>
      <c r="EZ11" s="21">
        <f t="shared" si="152"/>
        <v>0</v>
      </c>
      <c r="FA11" s="21">
        <f t="shared" si="152"/>
        <v>0</v>
      </c>
      <c r="FB11" s="21">
        <f t="shared" si="152"/>
        <v>0</v>
      </c>
      <c r="FC11" s="21">
        <f t="shared" si="152"/>
        <v>0</v>
      </c>
      <c r="FD11" s="21">
        <f t="shared" si="152"/>
        <v>0</v>
      </c>
      <c r="FE11" s="21">
        <f t="shared" si="152"/>
        <v>0</v>
      </c>
      <c r="FF11" s="21">
        <f t="shared" si="152"/>
        <v>0</v>
      </c>
    </row>
    <row r="12" spans="2:162" ht="30" hidden="1" customHeight="1" thickBot="1" x14ac:dyDescent="0.6">
      <c r="B12" s="192"/>
      <c r="C12" s="235"/>
      <c r="D12" s="236"/>
      <c r="E12" s="237"/>
      <c r="F12" s="237"/>
      <c r="G12" s="238"/>
      <c r="H12" s="238"/>
      <c r="I12" s="238"/>
      <c r="J12" s="238"/>
      <c r="K12" s="239"/>
      <c r="L12" s="270"/>
      <c r="M12" s="12"/>
      <c r="N12" s="12"/>
      <c r="O12" s="12"/>
      <c r="P12" s="12"/>
      <c r="Q12" s="12"/>
      <c r="R12" s="12"/>
      <c r="S12" s="12"/>
      <c r="T12" s="12"/>
      <c r="U12" s="12"/>
      <c r="V12" s="12"/>
      <c r="W12" s="269"/>
      <c r="X12" s="219"/>
      <c r="Y12" s="220"/>
      <c r="Z12" s="15"/>
      <c r="AA12" s="16"/>
      <c r="AB12" s="17"/>
      <c r="AC12" s="12"/>
      <c r="AD12" s="12"/>
      <c r="AE12" s="12"/>
      <c r="AF12" s="12"/>
      <c r="AG12" s="12"/>
      <c r="AH12" s="12"/>
      <c r="AI12" s="12"/>
      <c r="AJ12" s="12"/>
      <c r="AK12" s="12"/>
      <c r="AL12" s="219"/>
      <c r="AM12" s="220"/>
      <c r="AN12" s="15"/>
      <c r="AO12" s="16"/>
      <c r="AP12" s="17"/>
      <c r="AQ12" s="12"/>
      <c r="AR12" s="12"/>
      <c r="AS12" s="12"/>
      <c r="AT12" s="12"/>
      <c r="AU12" s="12"/>
      <c r="AV12" s="12"/>
      <c r="AW12" s="12"/>
      <c r="AX12" s="12"/>
      <c r="AY12" s="12"/>
      <c r="AZ12" s="219"/>
      <c r="BA12" s="220"/>
      <c r="BB12" s="15"/>
      <c r="BC12" s="16"/>
      <c r="BD12" s="17"/>
      <c r="BE12" s="12"/>
      <c r="BF12" s="12"/>
      <c r="BG12" s="12"/>
      <c r="BH12" s="12"/>
      <c r="BI12" s="12"/>
      <c r="BJ12" s="12"/>
      <c r="BK12" s="12"/>
      <c r="BL12" s="12"/>
      <c r="BM12" s="12"/>
      <c r="BN12" s="219"/>
      <c r="BO12" s="220"/>
      <c r="BP12" s="15"/>
      <c r="BQ12" s="16"/>
      <c r="BR12" s="17"/>
      <c r="BS12" s="12"/>
      <c r="BT12" s="12"/>
      <c r="BU12" s="12"/>
      <c r="BV12" s="12"/>
      <c r="BW12" s="12"/>
      <c r="BX12" s="12"/>
      <c r="BY12" s="12"/>
      <c r="BZ12" s="12"/>
      <c r="CA12" s="12"/>
      <c r="CB12" s="219"/>
      <c r="CC12" s="220"/>
      <c r="CD12" s="15"/>
      <c r="CE12" s="16"/>
      <c r="CF12" s="17"/>
      <c r="CG12" s="12"/>
      <c r="CH12" s="12"/>
      <c r="CI12" s="12"/>
      <c r="CJ12" s="12"/>
      <c r="CK12" s="12"/>
      <c r="CL12" s="12"/>
      <c r="CM12" s="12"/>
      <c r="CN12" s="12"/>
      <c r="CO12" s="12"/>
      <c r="CP12" s="219"/>
      <c r="CQ12" s="220"/>
      <c r="CR12" s="15"/>
      <c r="CS12" s="16"/>
      <c r="CT12" s="17"/>
      <c r="CU12" s="12"/>
      <c r="CV12" s="12"/>
      <c r="CW12" s="12"/>
      <c r="CX12" s="12"/>
      <c r="CY12" s="12"/>
      <c r="CZ12" s="12"/>
      <c r="DA12" s="12"/>
      <c r="DB12" s="12"/>
      <c r="DC12" s="12"/>
      <c r="DD12" s="219"/>
      <c r="DE12" s="220"/>
      <c r="DF12" s="15"/>
      <c r="DG12" s="16"/>
      <c r="DH12" s="17"/>
      <c r="DI12" s="12"/>
      <c r="DJ12" s="12"/>
      <c r="DK12" s="12"/>
      <c r="DL12" s="12"/>
      <c r="DM12" s="12"/>
      <c r="DN12" s="12"/>
      <c r="DO12" s="12"/>
      <c r="DP12" s="12"/>
      <c r="DQ12" s="12"/>
      <c r="DR12" s="219"/>
      <c r="DS12" s="220"/>
      <c r="DT12" s="15"/>
      <c r="DU12" s="16"/>
      <c r="DV12" s="17"/>
      <c r="DW12" s="12"/>
      <c r="DX12" s="12"/>
      <c r="DY12" s="12"/>
      <c r="DZ12" s="12"/>
      <c r="EA12" s="12"/>
      <c r="EB12" s="12"/>
      <c r="EC12" s="12"/>
      <c r="ED12" s="12"/>
      <c r="EE12" s="12"/>
      <c r="EF12" s="397">
        <f t="shared" si="101"/>
        <v>0</v>
      </c>
      <c r="EG12" s="461">
        <f>IF($EG$7=$EN$7,EG13,EG13/2)</f>
        <v>0</v>
      </c>
      <c r="EH12" s="248">
        <f>IF($EH$7=$EN$7,EH13,EH13/2)</f>
        <v>0</v>
      </c>
      <c r="EI12" s="248">
        <f>IF($EI$7=$EN$7,EI13,EI13/2)</f>
        <v>0</v>
      </c>
      <c r="EJ12" s="248">
        <f>IF($EJ$7=$EN$7,EJ13,EJ13/2)</f>
        <v>0</v>
      </c>
      <c r="EK12" s="248">
        <f>IF($EK$7=$EN$7,EK13,EK13/2)</f>
        <v>0</v>
      </c>
      <c r="EL12" s="248">
        <f>IF($EL$7=$EN$7,EL13,EL13/2)</f>
        <v>0</v>
      </c>
      <c r="EM12" s="248">
        <f>IF($EM$7=$EN$7,EM13,EM13/2)</f>
        <v>0</v>
      </c>
      <c r="EN12" s="21"/>
      <c r="EO12" s="398">
        <f t="shared" si="150"/>
        <v>0</v>
      </c>
      <c r="EP12" s="221"/>
      <c r="EQ12" s="221"/>
      <c r="ER12" s="221"/>
      <c r="ES12" s="221"/>
      <c r="ET12" s="221"/>
      <c r="EU12" s="221"/>
      <c r="EV12" s="221"/>
      <c r="EW12" s="221"/>
      <c r="EX12" s="405">
        <f t="shared" si="151"/>
        <v>0</v>
      </c>
      <c r="EY12" s="21"/>
      <c r="EZ12" s="21"/>
      <c r="FA12" s="21"/>
      <c r="FB12" s="21"/>
      <c r="FC12" s="21"/>
      <c r="FD12" s="21"/>
      <c r="FE12" s="21"/>
      <c r="FF12" s="21"/>
    </row>
    <row r="13" spans="2:162" ht="30" customHeight="1" thickBot="1" x14ac:dyDescent="0.6">
      <c r="B13" s="192">
        <v>3</v>
      </c>
      <c r="C13" s="230"/>
      <c r="D13" s="231"/>
      <c r="E13" s="232"/>
      <c r="F13" s="232"/>
      <c r="G13" s="232"/>
      <c r="H13" s="232"/>
      <c r="I13" s="232"/>
      <c r="J13" s="232"/>
      <c r="K13" s="234"/>
      <c r="L13" s="270"/>
      <c r="M13" s="12"/>
      <c r="N13" s="12"/>
      <c r="O13" s="12"/>
      <c r="P13" s="12"/>
      <c r="Q13" s="12"/>
      <c r="R13" s="12"/>
      <c r="S13" s="12"/>
      <c r="T13" s="12"/>
      <c r="U13" s="12"/>
      <c r="V13" s="12"/>
      <c r="W13" s="269"/>
      <c r="X13" s="595">
        <f>+D13</f>
        <v>0</v>
      </c>
      <c r="Y13" s="581"/>
      <c r="Z13" s="15">
        <f t="shared" ref="Z13:Z41" si="153">FLOOR(AD13,1)</f>
        <v>0</v>
      </c>
      <c r="AA13" s="16">
        <f t="shared" ref="AA13:AA41" si="154">FLOOR(AH13,1)</f>
        <v>0</v>
      </c>
      <c r="AB13" s="17">
        <f t="shared" ref="AB13:AB41" si="155">AG13-AJ13</f>
        <v>0</v>
      </c>
      <c r="AC13" s="12">
        <f t="shared" ref="AC13:AC41" si="156">AF13+AJ13+AK13</f>
        <v>0</v>
      </c>
      <c r="AD13" s="12">
        <f t="shared" ref="AD13:AD41" si="157">X13/365</f>
        <v>0</v>
      </c>
      <c r="AE13" s="12">
        <f t="shared" ref="AE13:AE41" si="158">FLOOR(AD13,1)</f>
        <v>0</v>
      </c>
      <c r="AF13" s="12">
        <f t="shared" ref="AF13:AF41" si="159">AE13*365</f>
        <v>0</v>
      </c>
      <c r="AG13" s="12">
        <f t="shared" ref="AG13:AG41" si="160">X13-AF13</f>
        <v>0</v>
      </c>
      <c r="AH13" s="12">
        <f t="shared" ref="AH13:AH41" si="161">AG13/30</f>
        <v>0</v>
      </c>
      <c r="AI13" s="12">
        <f t="shared" ref="AI13:AI41" si="162">FLOOR(AH13,1)</f>
        <v>0</v>
      </c>
      <c r="AJ13" s="12">
        <f t="shared" ref="AJ13:AJ41" si="163">AI13*30</f>
        <v>0</v>
      </c>
      <c r="AK13" s="12">
        <f t="shared" ref="AK13:AK41" si="164">AG13-AJ13</f>
        <v>0</v>
      </c>
      <c r="AL13" s="595">
        <f>+E13</f>
        <v>0</v>
      </c>
      <c r="AM13" s="581"/>
      <c r="AN13" s="15">
        <f t="shared" ref="AN13:AN41" si="165">FLOOR(AR13,1)</f>
        <v>0</v>
      </c>
      <c r="AO13" s="16">
        <f t="shared" ref="AO13:AO41" si="166">FLOOR(AV13,1)</f>
        <v>0</v>
      </c>
      <c r="AP13" s="17">
        <f t="shared" ref="AP13:AP41" si="167">AU13-AX13</f>
        <v>0</v>
      </c>
      <c r="AQ13" s="12">
        <f t="shared" ref="AQ13:AQ41" si="168">AT13+AX13+AY13</f>
        <v>0</v>
      </c>
      <c r="AR13" s="12">
        <f t="shared" ref="AR13:AR41" si="169">AL13/365</f>
        <v>0</v>
      </c>
      <c r="AS13" s="12">
        <f t="shared" ref="AS13:AS41" si="170">FLOOR(AR13,1)</f>
        <v>0</v>
      </c>
      <c r="AT13" s="12">
        <f t="shared" ref="AT13:AT41" si="171">AS13*365</f>
        <v>0</v>
      </c>
      <c r="AU13" s="12">
        <f t="shared" ref="AU13:AU41" si="172">AL13-AT13</f>
        <v>0</v>
      </c>
      <c r="AV13" s="12">
        <f t="shared" ref="AV13:AV41" si="173">AU13/30</f>
        <v>0</v>
      </c>
      <c r="AW13" s="12">
        <f t="shared" ref="AW13:AW41" si="174">FLOOR(AV13,1)</f>
        <v>0</v>
      </c>
      <c r="AX13" s="12">
        <f t="shared" ref="AX13:AX41" si="175">AW13*30</f>
        <v>0</v>
      </c>
      <c r="AY13" s="12">
        <f t="shared" ref="AY13:AY41" si="176">AU13-AX13</f>
        <v>0</v>
      </c>
      <c r="AZ13" s="595">
        <f>+F13</f>
        <v>0</v>
      </c>
      <c r="BA13" s="581"/>
      <c r="BB13" s="15">
        <f t="shared" ref="BB13:BB41" si="177">FLOOR(BF13,1)</f>
        <v>0</v>
      </c>
      <c r="BC13" s="16">
        <f t="shared" ref="BC13:BC41" si="178">FLOOR(BJ13,1)</f>
        <v>0</v>
      </c>
      <c r="BD13" s="17">
        <f t="shared" ref="BD13:BD41" si="179">BI13-BL13</f>
        <v>0</v>
      </c>
      <c r="BE13" s="12">
        <f t="shared" ref="BE13:BE41" si="180">BH13+BL13+BM13</f>
        <v>0</v>
      </c>
      <c r="BF13" s="12">
        <f t="shared" ref="BF13:BF41" si="181">AZ13/365</f>
        <v>0</v>
      </c>
      <c r="BG13" s="12">
        <f t="shared" ref="BG13:BG41" si="182">FLOOR(BF13,1)</f>
        <v>0</v>
      </c>
      <c r="BH13" s="12">
        <f t="shared" ref="BH13:BH41" si="183">BG13*365</f>
        <v>0</v>
      </c>
      <c r="BI13" s="12">
        <f t="shared" ref="BI13:BI41" si="184">AZ13-BH13</f>
        <v>0</v>
      </c>
      <c r="BJ13" s="12">
        <f t="shared" ref="BJ13:BJ41" si="185">BI13/30</f>
        <v>0</v>
      </c>
      <c r="BK13" s="12">
        <f t="shared" ref="BK13:BK41" si="186">FLOOR(BJ13,1)</f>
        <v>0</v>
      </c>
      <c r="BL13" s="12">
        <f t="shared" ref="BL13:BL41" si="187">BK13*30</f>
        <v>0</v>
      </c>
      <c r="BM13" s="12">
        <f t="shared" ref="BM13:BM41" si="188">BI13-BL13</f>
        <v>0</v>
      </c>
      <c r="BN13" s="595">
        <f>+G13</f>
        <v>0</v>
      </c>
      <c r="BO13" s="581"/>
      <c r="BP13" s="15">
        <f t="shared" ref="BP13:BP41" si="189">FLOOR(BT13,1)</f>
        <v>0</v>
      </c>
      <c r="BQ13" s="16">
        <f t="shared" ref="BQ13:BQ41" si="190">FLOOR(BX13,1)</f>
        <v>0</v>
      </c>
      <c r="BR13" s="17">
        <f t="shared" ref="BR13:BR41" si="191">BW13-BZ13</f>
        <v>0</v>
      </c>
      <c r="BS13" s="12">
        <f t="shared" ref="BS13:BS41" si="192">BV13+BZ13+CA13</f>
        <v>0</v>
      </c>
      <c r="BT13" s="12">
        <f t="shared" ref="BT13:BT41" si="193">BN13/365</f>
        <v>0</v>
      </c>
      <c r="BU13" s="12">
        <f t="shared" ref="BU13:BU41" si="194">FLOOR(BT13,1)</f>
        <v>0</v>
      </c>
      <c r="BV13" s="12">
        <f t="shared" ref="BV13:BV41" si="195">BU13*365</f>
        <v>0</v>
      </c>
      <c r="BW13" s="12">
        <f t="shared" ref="BW13:BW41" si="196">BN13-BV13</f>
        <v>0</v>
      </c>
      <c r="BX13" s="12">
        <f t="shared" ref="BX13:BX41" si="197">BW13/30</f>
        <v>0</v>
      </c>
      <c r="BY13" s="12">
        <f t="shared" ref="BY13:BY41" si="198">FLOOR(BX13,1)</f>
        <v>0</v>
      </c>
      <c r="BZ13" s="12">
        <f t="shared" ref="BZ13:BZ41" si="199">BY13*30</f>
        <v>0</v>
      </c>
      <c r="CA13" s="12">
        <f t="shared" ref="CA13:CA41" si="200">BW13-BZ13</f>
        <v>0</v>
      </c>
      <c r="CB13" s="595">
        <f>+H13</f>
        <v>0</v>
      </c>
      <c r="CC13" s="581"/>
      <c r="CD13" s="15">
        <f t="shared" si="52"/>
        <v>0</v>
      </c>
      <c r="CE13" s="16">
        <f t="shared" si="53"/>
        <v>0</v>
      </c>
      <c r="CF13" s="17">
        <f t="shared" si="54"/>
        <v>0</v>
      </c>
      <c r="CG13" s="12">
        <f t="shared" si="55"/>
        <v>0</v>
      </c>
      <c r="CH13" s="12">
        <f t="shared" si="56"/>
        <v>0</v>
      </c>
      <c r="CI13" s="12">
        <f t="shared" si="57"/>
        <v>0</v>
      </c>
      <c r="CJ13" s="12">
        <f t="shared" si="58"/>
        <v>0</v>
      </c>
      <c r="CK13" s="12">
        <f t="shared" si="59"/>
        <v>0</v>
      </c>
      <c r="CL13" s="12">
        <f t="shared" si="60"/>
        <v>0</v>
      </c>
      <c r="CM13" s="12">
        <f t="shared" si="61"/>
        <v>0</v>
      </c>
      <c r="CN13" s="12">
        <f t="shared" si="62"/>
        <v>0</v>
      </c>
      <c r="CO13" s="12">
        <f t="shared" si="63"/>
        <v>0</v>
      </c>
      <c r="CP13" s="595">
        <f>+I13</f>
        <v>0</v>
      </c>
      <c r="CQ13" s="581"/>
      <c r="CR13" s="15">
        <f t="shared" si="64"/>
        <v>0</v>
      </c>
      <c r="CS13" s="16">
        <f t="shared" si="65"/>
        <v>0</v>
      </c>
      <c r="CT13" s="17">
        <f t="shared" si="66"/>
        <v>0</v>
      </c>
      <c r="CU13" s="12">
        <f t="shared" si="67"/>
        <v>0</v>
      </c>
      <c r="CV13" s="12">
        <f t="shared" si="68"/>
        <v>0</v>
      </c>
      <c r="CW13" s="12">
        <f t="shared" si="69"/>
        <v>0</v>
      </c>
      <c r="CX13" s="12">
        <f t="shared" si="70"/>
        <v>0</v>
      </c>
      <c r="CY13" s="12">
        <f t="shared" si="71"/>
        <v>0</v>
      </c>
      <c r="CZ13" s="12">
        <f t="shared" si="72"/>
        <v>0</v>
      </c>
      <c r="DA13" s="12">
        <f t="shared" si="73"/>
        <v>0</v>
      </c>
      <c r="DB13" s="12">
        <f t="shared" si="74"/>
        <v>0</v>
      </c>
      <c r="DC13" s="12">
        <f t="shared" si="75"/>
        <v>0</v>
      </c>
      <c r="DD13" s="595">
        <f>+J13</f>
        <v>0</v>
      </c>
      <c r="DE13" s="581"/>
      <c r="DF13" s="15">
        <f t="shared" si="76"/>
        <v>0</v>
      </c>
      <c r="DG13" s="16">
        <f t="shared" si="77"/>
        <v>0</v>
      </c>
      <c r="DH13" s="17">
        <f t="shared" si="78"/>
        <v>0</v>
      </c>
      <c r="DI13" s="12">
        <f t="shared" si="79"/>
        <v>0</v>
      </c>
      <c r="DJ13" s="12">
        <f t="shared" si="80"/>
        <v>0</v>
      </c>
      <c r="DK13" s="12">
        <f t="shared" si="81"/>
        <v>0</v>
      </c>
      <c r="DL13" s="12">
        <f t="shared" si="82"/>
        <v>0</v>
      </c>
      <c r="DM13" s="12">
        <f t="shared" si="83"/>
        <v>0</v>
      </c>
      <c r="DN13" s="12">
        <f t="shared" si="84"/>
        <v>0</v>
      </c>
      <c r="DO13" s="12">
        <f t="shared" si="85"/>
        <v>0</v>
      </c>
      <c r="DP13" s="12">
        <f t="shared" si="86"/>
        <v>0</v>
      </c>
      <c r="DQ13" s="12">
        <f t="shared" si="87"/>
        <v>0</v>
      </c>
      <c r="DR13" s="595">
        <f>+K13</f>
        <v>0</v>
      </c>
      <c r="DS13" s="581"/>
      <c r="DT13" s="15">
        <f t="shared" si="88"/>
        <v>0</v>
      </c>
      <c r="DU13" s="16">
        <f t="shared" si="89"/>
        <v>0</v>
      </c>
      <c r="DV13" s="17">
        <f t="shared" si="90"/>
        <v>0</v>
      </c>
      <c r="DW13" s="12">
        <f t="shared" si="91"/>
        <v>0</v>
      </c>
      <c r="DX13" s="12">
        <f t="shared" si="92"/>
        <v>0</v>
      </c>
      <c r="DY13" s="12">
        <f t="shared" si="93"/>
        <v>0</v>
      </c>
      <c r="DZ13" s="12">
        <f t="shared" si="94"/>
        <v>0</v>
      </c>
      <c r="EA13" s="12">
        <f t="shared" si="95"/>
        <v>0</v>
      </c>
      <c r="EB13" s="12">
        <f t="shared" si="96"/>
        <v>0</v>
      </c>
      <c r="EC13" s="12">
        <f t="shared" si="97"/>
        <v>0</v>
      </c>
      <c r="ED13" s="12">
        <f t="shared" si="98"/>
        <v>0</v>
      </c>
      <c r="EE13" s="12">
        <f t="shared" si="99"/>
        <v>0</v>
      </c>
      <c r="EF13" s="397">
        <f t="shared" si="101"/>
        <v>0</v>
      </c>
      <c r="EG13" s="21">
        <f>IF(IF(AA13&gt;6,12,AA13*2)+IF(AB13&gt;15,2,0)+IF(Z13=1,12,0)&gt;12,12,IF(AA13&gt;6,12,AA13*2)+IF(AB13&gt;15,2,0)+IF(Z13=1,12,0))</f>
        <v>0</v>
      </c>
      <c r="EH13" s="21">
        <f>IF(IF(AO13&gt;6,12,AO13*2)+IF(AP13&gt;15,2,0)+IF(AN13=1,12,0)&gt;12,12,IF(AO13&gt;6,12,AO13*2)+IF(AP13&gt;15,2,0)+IF(AN13=1,12,0))</f>
        <v>0</v>
      </c>
      <c r="EI13" s="21">
        <f>IF(IF(BC13&gt;6,12,BC13*2)+IF(BD13&gt;15,2,0)+IF(BB13=1,12,0)&gt;12,12,IF(BC13&gt;6,12,BC13*2)+IF(BD13&gt;15,2,0)+IF(BB13=1,12,0))</f>
        <v>0</v>
      </c>
      <c r="EJ13" s="21">
        <f>IF(IF(BQ13&gt;6,12,BQ13*2)+IF(BR13&gt;15,2,0)+IF(BP13=1,12,0)&gt;12,12,IF(BQ13&gt;6,12,BQ13*2)+IF(BR13&gt;15,2,0)+IF(BP13=1,12,0))</f>
        <v>0</v>
      </c>
      <c r="EK13" s="21">
        <f>IF(IF(CE13&gt;6,12,CE13*2)+IF(CF13&gt;15,2,0)+IF(CD13=1,12,0)&gt;12,12,IF(CE13&gt;6,12,CE13*2)+IF(CF13&gt;15,2,0)+IF(CD13=1,12,0))</f>
        <v>0</v>
      </c>
      <c r="EL13" s="21">
        <f>IF(IF(CS13&gt;6,12,CS13*2)+IF(CT13&gt;15,2,0)+IF(CR13=1,12,0)&gt;12,12,IF(CS13&gt;6,12,CS13*2)+IF(CT13&gt;15,2,0)+IF(CR13=1,12,0))</f>
        <v>0</v>
      </c>
      <c r="EM13" s="21">
        <f>IF(IF(DG13&gt;6,12,DG13*2)+IF(DH13&gt;15,2,0)+IF(DF13=1,12,0)&gt;12,12,IF(DG13&gt;6,12,DG13*2)+IF(DH13&gt;15,2,0)+IF(F13=1,12,0))</f>
        <v>0</v>
      </c>
      <c r="EN13" s="21">
        <f>IF(IF(DU13&gt;6,12,DU13*2)+IF(DV13&gt;15,2,0)+IF(DT13=1,12,0)&gt;12,12,IF(DU13&gt;6,12,DU13*2)+IF(DV13&gt;15,2,0)+IF(DT13=1,12,0))</f>
        <v>0</v>
      </c>
      <c r="EO13" s="398">
        <f t="shared" si="150"/>
        <v>0</v>
      </c>
      <c r="EP13" s="221">
        <f>IF( AND(EN7=EG7,EN13&gt;0),     IF(+EG13+EN13+((EH13+EI13+EJ13+EK13+EL13+EM13)/2)&gt;12,12,   +EG13+EN13+((EH13+EI13+EJ13+EK13+EL13+EM13)/2)),  IF(+EG13+((EH13+EI13+EJ13+EK13+EL13+EM13+EN13)/2)&gt;12,12,+EG13+((EH13+EI13+EJ13+EK13+EL13+EM13+EN13)/2)))</f>
        <v>0</v>
      </c>
      <c r="EQ13" s="221">
        <f>IF( AND($EN$7=$EH$7,EN13&gt;0),    IF(+EH13+EN13+((EG13+EI13+EJ13+EK13+EL13+EM13)/2)&gt;12,12,+EH13+EN13+((EG13+EI13+EJ13+EK13+EL13+EM13)/2)),IF(+EH13+((EG13+EI13+EJ13+EK13+EL13+EM13+EN13)/2)&gt;12,12,+EH13+((EG13+EI13+EJ13+EK13+EL13+EM13+EN13)/2)))</f>
        <v>0</v>
      </c>
      <c r="ER13" s="221">
        <f>IF(AND($EN$7=$EI$7,EN13&gt;0),    IF(+EI13+EN13+((EG13+EH13+EJ13+EK13+EL13+EM13)/2)&gt;12,12,      +EI13+EN13+((EG13+EH13+EJ13+EK13+EL13+EM13)/2)), IF(+EI13+((EG13+EH13+EJ13+EK13+EL13+EM13+EN13)/2)&gt;12,12,+EI13+((EG13+EH13+EJ13+EK13+EL13+EM13+EN13)/2)))</f>
        <v>0</v>
      </c>
      <c r="ES13" s="221">
        <f>IF(AND($EN$7=$EJ$7,EN13&gt;0),   IF(+EJ13+EN13+((EG13+EH13+EI13+EK13+EL13+EM13)/2)&gt;12,12,+EJ13+EN13+((EG13+EH13+EK13+EL13+EM13+EI13)/2)),IF(+EJ13+((EG13+EH13+EI13+EK13+EL13+EM13+EN13)/2)&gt;12,12,+EJ13+((EN13+EG13+EH13+EK13+EL13+EM13+EI13)/2)))</f>
        <v>0</v>
      </c>
      <c r="ET13" s="221">
        <f>IF(AND($EN$7=$EK$7,EN13&gt;0), IF(+EK13+EN13+((EG13+EH13+EI13+EJ13+EL13+EM13)/2)&gt;12,12,+EK13+EN13+((EG13+EH13+EI13+EJ13+EL13+EM13)/2)),  IF(+EK13+((EG13+EH13+EI13+EJ13+EL13+EM13+EN13)/2)&gt;12,12,+EK13+((EG13+EH13+EI13+EJ13+EL13+EM13+EN13)/2)))</f>
        <v>0</v>
      </c>
      <c r="EU13" s="221">
        <f>IF(AND($EN$7=$EL$7,EN13&gt;0),  IF(+EL13+EN13+((EG13+EH13+EI13+EJ13+EK13+EM13)/2)&gt;12,12,+EL13+EN13+((EG13+EH13+EI13+EJ13+EK13+EM13)/2)), IF(+EL13+((EG13+EH13+EI13+EJ13+EK13+EL13+EM13+EN13)/2)&gt;12,12,+EL13+((EG13+EH13+EI13+EJ13+EK13+EM13+EN13)/2)))</f>
        <v>0</v>
      </c>
      <c r="EV13" s="221">
        <f>IF(AND( $EN$7=$EM$7, EN13&gt;0), IF(+EM13+EN13+((EG13+EH13+EI13+EJ13+EK13+EL13)/2)&gt;12,12,+EM13+EN13+((EG13+EH13+EI13+EJ13+EK13+EL13)/2)),DG69+ IF(+EM13+((EG13+EH13+EI13+EJ13+EK13+EL13+EN13)/2)&gt;12,12,+EM13+((EG13+EH13+EI13+EJ13+EK13+EL13+EN13)/2)))</f>
        <v>0</v>
      </c>
      <c r="EW13" s="221">
        <f>IF( N13&gt;0, IF(+EN13+((EG13+EH13+EI13+EJ13+EK13+EL13+EM13)/2)&gt;12,12,+EN13+((EG13+EH13+EI13+EJ13+EK13+EL13+EM13)/2)),IF(+EN13+((EG13+EH13+EI13+EJ13+EK13+EL13+EM13)/2)&gt;12,12,+EN13+((EG13+EH13+EI13+EJ13+EK13+EL13+EM13)/2)))</f>
        <v>0</v>
      </c>
      <c r="EX13" s="405">
        <f t="shared" si="151"/>
        <v>0</v>
      </c>
      <c r="EY13" s="21">
        <f t="shared" ref="EY13:FF13" si="201">+EP13-EG13</f>
        <v>0</v>
      </c>
      <c r="EZ13" s="21">
        <f t="shared" si="201"/>
        <v>0</v>
      </c>
      <c r="FA13" s="21">
        <f t="shared" si="201"/>
        <v>0</v>
      </c>
      <c r="FB13" s="21">
        <f t="shared" si="201"/>
        <v>0</v>
      </c>
      <c r="FC13" s="21">
        <f t="shared" si="201"/>
        <v>0</v>
      </c>
      <c r="FD13" s="21">
        <f t="shared" si="201"/>
        <v>0</v>
      </c>
      <c r="FE13" s="21">
        <f t="shared" si="201"/>
        <v>0</v>
      </c>
      <c r="FF13" s="21">
        <f t="shared" si="201"/>
        <v>0</v>
      </c>
    </row>
    <row r="14" spans="2:162" ht="30" hidden="1" customHeight="1" thickBot="1" x14ac:dyDescent="0.6">
      <c r="B14" s="192"/>
      <c r="C14" s="235"/>
      <c r="D14" s="236"/>
      <c r="E14" s="237"/>
      <c r="F14" s="237"/>
      <c r="G14" s="238"/>
      <c r="H14" s="238"/>
      <c r="I14" s="238"/>
      <c r="J14" s="238"/>
      <c r="K14" s="239"/>
      <c r="L14" s="270"/>
      <c r="M14" s="12"/>
      <c r="N14" s="12"/>
      <c r="O14" s="12"/>
      <c r="P14" s="12"/>
      <c r="Q14" s="12"/>
      <c r="R14" s="12"/>
      <c r="S14" s="12"/>
      <c r="T14" s="12"/>
      <c r="U14" s="12"/>
      <c r="V14" s="12"/>
      <c r="W14" s="269"/>
      <c r="X14" s="219"/>
      <c r="Y14" s="220"/>
      <c r="Z14" s="15"/>
      <c r="AA14" s="16"/>
      <c r="AB14" s="17"/>
      <c r="AC14" s="12"/>
      <c r="AD14" s="12"/>
      <c r="AE14" s="12"/>
      <c r="AF14" s="12"/>
      <c r="AG14" s="12"/>
      <c r="AH14" s="12"/>
      <c r="AI14" s="12"/>
      <c r="AJ14" s="12"/>
      <c r="AK14" s="12"/>
      <c r="AL14" s="219"/>
      <c r="AM14" s="220"/>
      <c r="AN14" s="15"/>
      <c r="AO14" s="16"/>
      <c r="AP14" s="17"/>
      <c r="AQ14" s="12"/>
      <c r="AR14" s="12"/>
      <c r="AS14" s="12"/>
      <c r="AT14" s="12"/>
      <c r="AU14" s="12"/>
      <c r="AV14" s="12"/>
      <c r="AW14" s="12"/>
      <c r="AX14" s="12"/>
      <c r="AY14" s="12"/>
      <c r="AZ14" s="219"/>
      <c r="BA14" s="220"/>
      <c r="BB14" s="15"/>
      <c r="BC14" s="16"/>
      <c r="BD14" s="17"/>
      <c r="BE14" s="12"/>
      <c r="BF14" s="12"/>
      <c r="BG14" s="12"/>
      <c r="BH14" s="12"/>
      <c r="BI14" s="12"/>
      <c r="BJ14" s="12"/>
      <c r="BK14" s="12"/>
      <c r="BL14" s="12"/>
      <c r="BM14" s="12"/>
      <c r="BN14" s="219"/>
      <c r="BO14" s="220"/>
      <c r="BP14" s="15"/>
      <c r="BQ14" s="16"/>
      <c r="BR14" s="17"/>
      <c r="BS14" s="12"/>
      <c r="BT14" s="12"/>
      <c r="BU14" s="12"/>
      <c r="BV14" s="12"/>
      <c r="BW14" s="12"/>
      <c r="BX14" s="12"/>
      <c r="BY14" s="12"/>
      <c r="BZ14" s="12"/>
      <c r="CA14" s="12"/>
      <c r="CB14" s="219"/>
      <c r="CC14" s="220"/>
      <c r="CD14" s="15"/>
      <c r="CE14" s="16"/>
      <c r="CF14" s="17"/>
      <c r="CG14" s="12"/>
      <c r="CH14" s="12"/>
      <c r="CI14" s="12"/>
      <c r="CJ14" s="12"/>
      <c r="CK14" s="12"/>
      <c r="CL14" s="12"/>
      <c r="CM14" s="12"/>
      <c r="CN14" s="12"/>
      <c r="CO14" s="12"/>
      <c r="CP14" s="219"/>
      <c r="CQ14" s="220"/>
      <c r="CR14" s="15"/>
      <c r="CS14" s="16"/>
      <c r="CT14" s="17"/>
      <c r="CU14" s="12"/>
      <c r="CV14" s="12"/>
      <c r="CW14" s="12"/>
      <c r="CX14" s="12"/>
      <c r="CY14" s="12"/>
      <c r="CZ14" s="12"/>
      <c r="DA14" s="12"/>
      <c r="DB14" s="12"/>
      <c r="DC14" s="12"/>
      <c r="DD14" s="219"/>
      <c r="DE14" s="220"/>
      <c r="DF14" s="15"/>
      <c r="DG14" s="16"/>
      <c r="DH14" s="17"/>
      <c r="DI14" s="12"/>
      <c r="DJ14" s="12"/>
      <c r="DK14" s="12"/>
      <c r="DL14" s="12"/>
      <c r="DM14" s="12"/>
      <c r="DN14" s="12"/>
      <c r="DO14" s="12"/>
      <c r="DP14" s="12"/>
      <c r="DQ14" s="12"/>
      <c r="DR14" s="219"/>
      <c r="DS14" s="220"/>
      <c r="DT14" s="15"/>
      <c r="DU14" s="16"/>
      <c r="DV14" s="17"/>
      <c r="DW14" s="12"/>
      <c r="DX14" s="12"/>
      <c r="DY14" s="12"/>
      <c r="DZ14" s="12"/>
      <c r="EA14" s="12"/>
      <c r="EB14" s="12"/>
      <c r="EC14" s="12"/>
      <c r="ED14" s="12"/>
      <c r="EE14" s="12"/>
      <c r="EF14" s="397">
        <f t="shared" si="101"/>
        <v>0</v>
      </c>
      <c r="EG14" s="461">
        <f>IF($EG$7=$EN$7,EG15,EG15/2)</f>
        <v>0</v>
      </c>
      <c r="EH14" s="248">
        <f>IF($EH$7=$EN$7,EH15,EH15/2)</f>
        <v>0</v>
      </c>
      <c r="EI14" s="248">
        <f>IF($EI$7=$EN$7,EI15,EI15/2)</f>
        <v>0</v>
      </c>
      <c r="EJ14" s="248">
        <f>IF($EJ$7=$EN$7,EJ15,EJ15/2)</f>
        <v>0</v>
      </c>
      <c r="EK14" s="248">
        <f>IF($EK$7=$EN$7,EK15,EK15/2)</f>
        <v>0</v>
      </c>
      <c r="EL14" s="248">
        <f>IF($EL$7=$EN$7,EL15,EL15/2)</f>
        <v>0</v>
      </c>
      <c r="EM14" s="248">
        <f>IF($EM$7=$EN$7,EM15,EM15/2)</f>
        <v>0</v>
      </c>
      <c r="EN14" s="21"/>
      <c r="EO14" s="398">
        <f t="shared" si="150"/>
        <v>0</v>
      </c>
      <c r="EP14" s="221"/>
      <c r="EQ14" s="221"/>
      <c r="ER14" s="221"/>
      <c r="ES14" s="221"/>
      <c r="ET14" s="221"/>
      <c r="EU14" s="221"/>
      <c r="EV14" s="221"/>
      <c r="EW14" s="221"/>
      <c r="EX14" s="405">
        <f t="shared" si="151"/>
        <v>0</v>
      </c>
      <c r="EY14" s="21"/>
      <c r="EZ14" s="21"/>
      <c r="FA14" s="21"/>
      <c r="FB14" s="21"/>
      <c r="FC14" s="21"/>
      <c r="FD14" s="21"/>
      <c r="FE14" s="21"/>
      <c r="FF14" s="21"/>
    </row>
    <row r="15" spans="2:162" ht="30" customHeight="1" thickBot="1" x14ac:dyDescent="0.6">
      <c r="B15" s="192">
        <v>4</v>
      </c>
      <c r="C15" s="230"/>
      <c r="D15" s="231"/>
      <c r="E15" s="232"/>
      <c r="F15" s="232"/>
      <c r="G15" s="233"/>
      <c r="H15" s="233"/>
      <c r="I15" s="233"/>
      <c r="J15" s="233"/>
      <c r="K15" s="234"/>
      <c r="L15" s="270"/>
      <c r="M15" s="12"/>
      <c r="N15" s="12"/>
      <c r="O15" s="12"/>
      <c r="P15" s="12"/>
      <c r="Q15" s="12"/>
      <c r="R15" s="12"/>
      <c r="S15" s="12"/>
      <c r="T15" s="12"/>
      <c r="U15" s="12"/>
      <c r="V15" s="12"/>
      <c r="W15" s="269"/>
      <c r="X15" s="595">
        <f>+D15</f>
        <v>0</v>
      </c>
      <c r="Y15" s="581"/>
      <c r="Z15" s="15">
        <f t="shared" si="153"/>
        <v>0</v>
      </c>
      <c r="AA15" s="16">
        <f t="shared" si="154"/>
        <v>0</v>
      </c>
      <c r="AB15" s="17">
        <f t="shared" si="155"/>
        <v>0</v>
      </c>
      <c r="AC15" s="12">
        <f t="shared" si="156"/>
        <v>0</v>
      </c>
      <c r="AD15" s="12">
        <f t="shared" si="157"/>
        <v>0</v>
      </c>
      <c r="AE15" s="12">
        <f t="shared" si="158"/>
        <v>0</v>
      </c>
      <c r="AF15" s="12">
        <f t="shared" si="159"/>
        <v>0</v>
      </c>
      <c r="AG15" s="12">
        <f t="shared" si="160"/>
        <v>0</v>
      </c>
      <c r="AH15" s="12">
        <f t="shared" si="161"/>
        <v>0</v>
      </c>
      <c r="AI15" s="12">
        <f t="shared" si="162"/>
        <v>0</v>
      </c>
      <c r="AJ15" s="12">
        <f t="shared" si="163"/>
        <v>0</v>
      </c>
      <c r="AK15" s="12">
        <f t="shared" si="164"/>
        <v>0</v>
      </c>
      <c r="AL15" s="595">
        <f>+E15</f>
        <v>0</v>
      </c>
      <c r="AM15" s="581"/>
      <c r="AN15" s="15">
        <f t="shared" si="165"/>
        <v>0</v>
      </c>
      <c r="AO15" s="16">
        <f t="shared" si="166"/>
        <v>0</v>
      </c>
      <c r="AP15" s="17">
        <f t="shared" si="167"/>
        <v>0</v>
      </c>
      <c r="AQ15" s="12">
        <f t="shared" si="168"/>
        <v>0</v>
      </c>
      <c r="AR15" s="12">
        <f t="shared" si="169"/>
        <v>0</v>
      </c>
      <c r="AS15" s="12">
        <f t="shared" si="170"/>
        <v>0</v>
      </c>
      <c r="AT15" s="12">
        <f t="shared" si="171"/>
        <v>0</v>
      </c>
      <c r="AU15" s="12">
        <f t="shared" si="172"/>
        <v>0</v>
      </c>
      <c r="AV15" s="12">
        <f t="shared" si="173"/>
        <v>0</v>
      </c>
      <c r="AW15" s="12">
        <f t="shared" si="174"/>
        <v>0</v>
      </c>
      <c r="AX15" s="12">
        <f t="shared" si="175"/>
        <v>0</v>
      </c>
      <c r="AY15" s="12">
        <f t="shared" si="176"/>
        <v>0</v>
      </c>
      <c r="AZ15" s="595">
        <f>+F15</f>
        <v>0</v>
      </c>
      <c r="BA15" s="581"/>
      <c r="BB15" s="15">
        <f t="shared" si="177"/>
        <v>0</v>
      </c>
      <c r="BC15" s="16">
        <f t="shared" si="178"/>
        <v>0</v>
      </c>
      <c r="BD15" s="17">
        <f t="shared" si="179"/>
        <v>0</v>
      </c>
      <c r="BE15" s="12">
        <f t="shared" si="180"/>
        <v>0</v>
      </c>
      <c r="BF15" s="12">
        <f t="shared" si="181"/>
        <v>0</v>
      </c>
      <c r="BG15" s="12">
        <f t="shared" si="182"/>
        <v>0</v>
      </c>
      <c r="BH15" s="12">
        <f t="shared" si="183"/>
        <v>0</v>
      </c>
      <c r="BI15" s="12">
        <f t="shared" si="184"/>
        <v>0</v>
      </c>
      <c r="BJ15" s="12">
        <f t="shared" si="185"/>
        <v>0</v>
      </c>
      <c r="BK15" s="12">
        <f t="shared" si="186"/>
        <v>0</v>
      </c>
      <c r="BL15" s="12">
        <f t="shared" si="187"/>
        <v>0</v>
      </c>
      <c r="BM15" s="12">
        <f t="shared" si="188"/>
        <v>0</v>
      </c>
      <c r="BN15" s="595">
        <f>+G15</f>
        <v>0</v>
      </c>
      <c r="BO15" s="581"/>
      <c r="BP15" s="15">
        <f t="shared" si="189"/>
        <v>0</v>
      </c>
      <c r="BQ15" s="16">
        <f t="shared" si="190"/>
        <v>0</v>
      </c>
      <c r="BR15" s="17">
        <f t="shared" si="191"/>
        <v>0</v>
      </c>
      <c r="BS15" s="12">
        <f t="shared" si="192"/>
        <v>0</v>
      </c>
      <c r="BT15" s="12">
        <f t="shared" si="193"/>
        <v>0</v>
      </c>
      <c r="BU15" s="12">
        <f t="shared" si="194"/>
        <v>0</v>
      </c>
      <c r="BV15" s="12">
        <f t="shared" si="195"/>
        <v>0</v>
      </c>
      <c r="BW15" s="12">
        <f t="shared" si="196"/>
        <v>0</v>
      </c>
      <c r="BX15" s="12">
        <f t="shared" si="197"/>
        <v>0</v>
      </c>
      <c r="BY15" s="12">
        <f t="shared" si="198"/>
        <v>0</v>
      </c>
      <c r="BZ15" s="12">
        <f t="shared" si="199"/>
        <v>0</v>
      </c>
      <c r="CA15" s="12">
        <f t="shared" si="200"/>
        <v>0</v>
      </c>
      <c r="CB15" s="595">
        <f>+H15</f>
        <v>0</v>
      </c>
      <c r="CC15" s="581"/>
      <c r="CD15" s="15">
        <f t="shared" si="52"/>
        <v>0</v>
      </c>
      <c r="CE15" s="16">
        <f t="shared" si="53"/>
        <v>0</v>
      </c>
      <c r="CF15" s="17">
        <f t="shared" si="54"/>
        <v>0</v>
      </c>
      <c r="CG15" s="12">
        <f t="shared" si="55"/>
        <v>0</v>
      </c>
      <c r="CH15" s="12">
        <f t="shared" si="56"/>
        <v>0</v>
      </c>
      <c r="CI15" s="12">
        <f t="shared" si="57"/>
        <v>0</v>
      </c>
      <c r="CJ15" s="12">
        <f t="shared" si="58"/>
        <v>0</v>
      </c>
      <c r="CK15" s="12">
        <f t="shared" si="59"/>
        <v>0</v>
      </c>
      <c r="CL15" s="12">
        <f t="shared" si="60"/>
        <v>0</v>
      </c>
      <c r="CM15" s="12">
        <f t="shared" si="61"/>
        <v>0</v>
      </c>
      <c r="CN15" s="12">
        <f t="shared" si="62"/>
        <v>0</v>
      </c>
      <c r="CO15" s="12">
        <f t="shared" si="63"/>
        <v>0</v>
      </c>
      <c r="CP15" s="595">
        <f>+I15</f>
        <v>0</v>
      </c>
      <c r="CQ15" s="581"/>
      <c r="CR15" s="15">
        <f t="shared" si="64"/>
        <v>0</v>
      </c>
      <c r="CS15" s="16">
        <f t="shared" si="65"/>
        <v>0</v>
      </c>
      <c r="CT15" s="17">
        <f t="shared" si="66"/>
        <v>0</v>
      </c>
      <c r="CU15" s="12">
        <f t="shared" si="67"/>
        <v>0</v>
      </c>
      <c r="CV15" s="12">
        <f t="shared" si="68"/>
        <v>0</v>
      </c>
      <c r="CW15" s="12">
        <f t="shared" si="69"/>
        <v>0</v>
      </c>
      <c r="CX15" s="12">
        <f t="shared" si="70"/>
        <v>0</v>
      </c>
      <c r="CY15" s="12">
        <f t="shared" si="71"/>
        <v>0</v>
      </c>
      <c r="CZ15" s="12">
        <f t="shared" si="72"/>
        <v>0</v>
      </c>
      <c r="DA15" s="12">
        <f t="shared" si="73"/>
        <v>0</v>
      </c>
      <c r="DB15" s="12">
        <f t="shared" si="74"/>
        <v>0</v>
      </c>
      <c r="DC15" s="12">
        <f t="shared" si="75"/>
        <v>0</v>
      </c>
      <c r="DD15" s="595">
        <f>+J15</f>
        <v>0</v>
      </c>
      <c r="DE15" s="581"/>
      <c r="DF15" s="15">
        <f t="shared" si="76"/>
        <v>0</v>
      </c>
      <c r="DG15" s="16">
        <f t="shared" si="77"/>
        <v>0</v>
      </c>
      <c r="DH15" s="17">
        <f t="shared" si="78"/>
        <v>0</v>
      </c>
      <c r="DI15" s="12">
        <f t="shared" si="79"/>
        <v>0</v>
      </c>
      <c r="DJ15" s="12">
        <f t="shared" si="80"/>
        <v>0</v>
      </c>
      <c r="DK15" s="12">
        <f t="shared" si="81"/>
        <v>0</v>
      </c>
      <c r="DL15" s="12">
        <f t="shared" si="82"/>
        <v>0</v>
      </c>
      <c r="DM15" s="12">
        <f t="shared" si="83"/>
        <v>0</v>
      </c>
      <c r="DN15" s="12">
        <f t="shared" si="84"/>
        <v>0</v>
      </c>
      <c r="DO15" s="12">
        <f t="shared" si="85"/>
        <v>0</v>
      </c>
      <c r="DP15" s="12">
        <f t="shared" si="86"/>
        <v>0</v>
      </c>
      <c r="DQ15" s="12">
        <f t="shared" si="87"/>
        <v>0</v>
      </c>
      <c r="DR15" s="595">
        <f>+K15</f>
        <v>0</v>
      </c>
      <c r="DS15" s="581"/>
      <c r="DT15" s="15">
        <f t="shared" si="88"/>
        <v>0</v>
      </c>
      <c r="DU15" s="16">
        <f t="shared" si="89"/>
        <v>0</v>
      </c>
      <c r="DV15" s="17">
        <f t="shared" si="90"/>
        <v>0</v>
      </c>
      <c r="DW15" s="12">
        <f t="shared" si="91"/>
        <v>0</v>
      </c>
      <c r="DX15" s="12">
        <f t="shared" si="92"/>
        <v>0</v>
      </c>
      <c r="DY15" s="12">
        <f t="shared" si="93"/>
        <v>0</v>
      </c>
      <c r="DZ15" s="12">
        <f t="shared" si="94"/>
        <v>0</v>
      </c>
      <c r="EA15" s="12">
        <f t="shared" si="95"/>
        <v>0</v>
      </c>
      <c r="EB15" s="12">
        <f t="shared" si="96"/>
        <v>0</v>
      </c>
      <c r="EC15" s="12">
        <f t="shared" si="97"/>
        <v>0</v>
      </c>
      <c r="ED15" s="12">
        <f t="shared" si="98"/>
        <v>0</v>
      </c>
      <c r="EE15" s="12">
        <f t="shared" si="99"/>
        <v>0</v>
      </c>
      <c r="EF15" s="397">
        <f t="shared" si="101"/>
        <v>0</v>
      </c>
      <c r="EG15" s="21">
        <f>IF(IF(AA15&gt;6,12,AA15*2)+IF(AB15&gt;15,2,0)+IF(Z15=1,12,0)&gt;12,12,IF(AA15&gt;6,12,AA15*2)+IF(AB15&gt;15,2,0)+IF(Z15=1,12,0))</f>
        <v>0</v>
      </c>
      <c r="EH15" s="21">
        <f>IF(IF(AO15&gt;6,12,AO15*2)+IF(AP15&gt;15,2,0)+IF(AN15=1,12,0)&gt;12,12,IF(AO15&gt;6,12,AO15*2)+IF(AP15&gt;15,2,0)+IF(AN15=1,12,0))</f>
        <v>0</v>
      </c>
      <c r="EI15" s="21">
        <f>IF(IF(BC15&gt;6,12,BC15*2)+IF(BD15&gt;15,2,0)+IF(BB15=1,12,0)&gt;12,12,IF(BC15&gt;6,12,BC15*2)+IF(BD15&gt;15,2,0)+IF(BB15=1,12,0))</f>
        <v>0</v>
      </c>
      <c r="EJ15" s="21">
        <f>IF(IF(BQ15&gt;6,12,BQ15*2)+IF(BR15&gt;15,2,0)+IF(BP15=1,12,0)&gt;12,12,IF(BQ15&gt;6,12,BQ15*2)+IF(BR15&gt;15,2,0)+IF(BP15=1,12,0))</f>
        <v>0</v>
      </c>
      <c r="EK15" s="21">
        <f>IF(IF(CE15&gt;6,12,CE15*2)+IF(CF15&gt;15,2,0)+IF(CD15=1,12,0)&gt;12,12,IF(CE15&gt;6,12,CE15*2)+IF(CF15&gt;15,2,0)+IF(CD15=1,12,0))</f>
        <v>0</v>
      </c>
      <c r="EL15" s="21">
        <f>IF(IF(CS15&gt;6,12,CS15*2)+IF(CT15&gt;15,2,0)+IF(CR15=1,12,0)&gt;12,12,IF(CS15&gt;6,12,CS15*2)+IF(CT15&gt;15,2,0)+IF(CR15=1,12,0))</f>
        <v>0</v>
      </c>
      <c r="EM15" s="21">
        <f>IF(IF(DG15&gt;6,12,DG15*2)+IF(DH15&gt;15,2,0)+IF(DF15=1,12,0)&gt;12,12,IF(DG15&gt;6,12,DG15*2)+IF(DH15&gt;15,2,0)+IF(F15=1,12,0))</f>
        <v>0</v>
      </c>
      <c r="EN15" s="21">
        <f>IF(IF(DU15&gt;6,12,DU15*2)+IF(DV15&gt;15,2,0)+IF(DT15=1,12,0)&gt;12,12,IF(DU15&gt;6,12,DU15*2)+IF(DV15&gt;15,2,0)+IF(DT15=1,12,0))</f>
        <v>0</v>
      </c>
      <c r="EO15" s="398">
        <f t="shared" si="150"/>
        <v>0</v>
      </c>
      <c r="EP15" s="221">
        <f>IF( AND(EN7=EG7,EN15&gt;0),     IF(+EG15+EN15+((EH15+EI15+EJ15+EK15+EL15+EM15)/2)&gt;12,12,   +EG15+EN15+((EH15+EI15+EJ15+EK15+EL15+EM15)/2)),  IF(+EG15+((EH15+EI15+EJ15+EK15+EL15+EM15+EN15)/2)&gt;12,12,+EG15+((EH15+EI15+EJ15+EK15+EL15+EM15+EN15)/2)))</f>
        <v>0</v>
      </c>
      <c r="EQ15" s="221">
        <f>IF( AND($EN$7=$EH$7,EN15&gt;0),    IF(+EH15+EN15+((EG15+EI15+EJ15+EK15+EL15+EM15)/2)&gt;12,12,+EH15+EN15+((EG15+EI15+EJ15+EK15+EL15+EM15)/2)),IF(+EH15+((EG15+EI15+EJ15+EK15+EL15+EM15+EN15)/2)&gt;12,12,+EH15+((EG15+EI15+EJ15+EK15+EL15+EM15+EN15)/2)))</f>
        <v>0</v>
      </c>
      <c r="ER15" s="221">
        <f>IF(AND($EN$7=$EI$7,EN15&gt;0),    IF(+EI15+EN15+((EG15+EH15+EJ15+EK15+EL15+EM15)/2)&gt;12,12,      +EI15+EN15+((EG15+EH15+EJ15+EK15+EL15+EM15)/2)), IF(+EI15+((EG15+EH15+EJ15+EK15+EL15+EM15+EN15)/2)&gt;12,12,+EI15+((EG15+EH15+EJ15+EK15+EL15+EM15+EN15)/2)))</f>
        <v>0</v>
      </c>
      <c r="ES15" s="221">
        <f>IF(AND($EN$7=$EJ$7,EN15&gt;0),   IF(+EJ15+EN15+((EG15+EH15+EI15+EK15+EL15+EM15)/2)&gt;12,12,+EJ15+EN15+((EG15+EH15+EK15+EL15+EM15+EI15)/2)),IF(+EJ15+((EG15+EH15+EI15+EK15+EL15+EM15+EN15)/2)&gt;12,12,+EJ15+((EN15+EG15+EH15+EK15+EL15+EM15+EI15)/2)))</f>
        <v>0</v>
      </c>
      <c r="ET15" s="221">
        <f>IF(AND($EN$7=$EK$7,EN15&gt;0), IF(+EK15+EN15+((EG15+EH15+EI15+EJ15+EL15+EM15)/2)&gt;12,12,+EK15+EN15+((EG15+EH15+EI15+EJ15+EL15+EM15)/2)),  IF(+EK15+((EG15+EH15+EI15+EJ15+EL15+EM15+EN15)/2)&gt;12,12,+EK15+((EG15+EH15+EI15+EJ15+EL15+EM15+EN15)/2)))</f>
        <v>0</v>
      </c>
      <c r="EU15" s="221">
        <f>IF(AND($EN$7=$EL$7,EN15&gt;0),  IF(+EL15+EN15+((EG15+EH15+EI15+EJ15+EK15+EM15)/2)&gt;12,12,+EL15+EN15+((EG15+EH15+EI15+EJ15+EK15+EM15)/2)), IF(+EL15+((EG15+EH15+EI15+EJ15+EK15+EL15+EM15+EN15)/2)&gt;12,12,+EL15+((EG15+EH15+EI15+EJ15+EK15+EM15+EN15)/2)))</f>
        <v>0</v>
      </c>
      <c r="EV15" s="221">
        <f>IF(AND( $EN$7=$EM$7, EN15&gt;0), IF(+EM15+EN15+((EG15+EH15+EI15+EJ15+EK15+EL15)/2)&gt;12,12,+EM15+EN15+((EG15+EH15+EI15+EJ15+EK15+EL15)/2)),DG71+ IF(+EM15+((EG15+EH15+EI15+EJ15+EK15+EL15+EN15)/2)&gt;12,12,+EM15+((EG15+EH15+EI15+EJ15+EK15+EL15+EN15)/2)))</f>
        <v>0</v>
      </c>
      <c r="EW15" s="221">
        <f>IF( N15&gt;0, IF(+EN15+((EG15+EH15+EI15+EJ15+EK15+EL15+EM15)/2)&gt;12,12,+EN15+((EG15+EH15+EI15+EJ15+EK15+EL15+EM15)/2)),IF(+EN15+((EG15+EH15+EI15+EJ15+EK15+EL15+EM15)/2)&gt;12,12,+EN15+((EG15+EH15+EI15+EJ15+EK15+EL15+EM15)/2)))</f>
        <v>0</v>
      </c>
      <c r="EX15" s="405">
        <f t="shared" si="151"/>
        <v>0</v>
      </c>
      <c r="EY15" s="21">
        <f t="shared" ref="EY15:FF15" si="202">+EP15-EG15</f>
        <v>0</v>
      </c>
      <c r="EZ15" s="21">
        <f t="shared" si="202"/>
        <v>0</v>
      </c>
      <c r="FA15" s="21">
        <f t="shared" si="202"/>
        <v>0</v>
      </c>
      <c r="FB15" s="21">
        <f t="shared" si="202"/>
        <v>0</v>
      </c>
      <c r="FC15" s="21">
        <f t="shared" si="202"/>
        <v>0</v>
      </c>
      <c r="FD15" s="21">
        <f t="shared" si="202"/>
        <v>0</v>
      </c>
      <c r="FE15" s="21">
        <f t="shared" si="202"/>
        <v>0</v>
      </c>
      <c r="FF15" s="21">
        <f t="shared" si="202"/>
        <v>0</v>
      </c>
    </row>
    <row r="16" spans="2:162" ht="30" hidden="1" customHeight="1" thickBot="1" x14ac:dyDescent="0.6">
      <c r="B16" s="192"/>
      <c r="C16" s="235"/>
      <c r="D16" s="236"/>
      <c r="E16" s="237"/>
      <c r="F16" s="237"/>
      <c r="G16" s="238"/>
      <c r="H16" s="238"/>
      <c r="I16" s="238"/>
      <c r="J16" s="238"/>
      <c r="K16" s="239"/>
      <c r="L16" s="270"/>
      <c r="M16" s="12"/>
      <c r="N16" s="12"/>
      <c r="O16" s="12"/>
      <c r="P16" s="12"/>
      <c r="Q16" s="12"/>
      <c r="R16" s="12"/>
      <c r="S16" s="12"/>
      <c r="T16" s="12"/>
      <c r="U16" s="12"/>
      <c r="V16" s="12"/>
      <c r="W16" s="269"/>
      <c r="X16" s="219"/>
      <c r="Y16" s="220"/>
      <c r="Z16" s="15"/>
      <c r="AA16" s="16"/>
      <c r="AB16" s="17"/>
      <c r="AC16" s="12"/>
      <c r="AD16" s="12"/>
      <c r="AE16" s="12"/>
      <c r="AF16" s="12"/>
      <c r="AG16" s="12"/>
      <c r="AH16" s="12"/>
      <c r="AI16" s="12"/>
      <c r="AJ16" s="12"/>
      <c r="AK16" s="12"/>
      <c r="AL16" s="219"/>
      <c r="AM16" s="220"/>
      <c r="AN16" s="15"/>
      <c r="AO16" s="16"/>
      <c r="AP16" s="17"/>
      <c r="AQ16" s="12"/>
      <c r="AR16" s="12"/>
      <c r="AS16" s="12"/>
      <c r="AT16" s="12"/>
      <c r="AU16" s="12"/>
      <c r="AV16" s="12"/>
      <c r="AW16" s="12"/>
      <c r="AX16" s="12"/>
      <c r="AY16" s="12"/>
      <c r="AZ16" s="219"/>
      <c r="BA16" s="220"/>
      <c r="BB16" s="15"/>
      <c r="BC16" s="16"/>
      <c r="BD16" s="17"/>
      <c r="BE16" s="12"/>
      <c r="BF16" s="12"/>
      <c r="BG16" s="12"/>
      <c r="BH16" s="12"/>
      <c r="BI16" s="12"/>
      <c r="BJ16" s="12"/>
      <c r="BK16" s="12"/>
      <c r="BL16" s="12"/>
      <c r="BM16" s="12"/>
      <c r="BN16" s="219"/>
      <c r="BO16" s="220"/>
      <c r="BP16" s="15"/>
      <c r="BQ16" s="16"/>
      <c r="BR16" s="17"/>
      <c r="BS16" s="12"/>
      <c r="BT16" s="12"/>
      <c r="BU16" s="12"/>
      <c r="BV16" s="12"/>
      <c r="BW16" s="12"/>
      <c r="BX16" s="12"/>
      <c r="BY16" s="12"/>
      <c r="BZ16" s="12"/>
      <c r="CA16" s="12"/>
      <c r="CB16" s="219"/>
      <c r="CC16" s="220"/>
      <c r="CD16" s="15"/>
      <c r="CE16" s="16"/>
      <c r="CF16" s="17"/>
      <c r="CG16" s="12"/>
      <c r="CH16" s="12"/>
      <c r="CI16" s="12"/>
      <c r="CJ16" s="12"/>
      <c r="CK16" s="12"/>
      <c r="CL16" s="12"/>
      <c r="CM16" s="12"/>
      <c r="CN16" s="12"/>
      <c r="CO16" s="12"/>
      <c r="CP16" s="219"/>
      <c r="CQ16" s="220"/>
      <c r="CR16" s="15"/>
      <c r="CS16" s="16"/>
      <c r="CT16" s="17"/>
      <c r="CU16" s="12"/>
      <c r="CV16" s="12"/>
      <c r="CW16" s="12"/>
      <c r="CX16" s="12"/>
      <c r="CY16" s="12"/>
      <c r="CZ16" s="12"/>
      <c r="DA16" s="12"/>
      <c r="DB16" s="12"/>
      <c r="DC16" s="12"/>
      <c r="DD16" s="219"/>
      <c r="DE16" s="220"/>
      <c r="DF16" s="15"/>
      <c r="DG16" s="16"/>
      <c r="DH16" s="17"/>
      <c r="DI16" s="12"/>
      <c r="DJ16" s="12"/>
      <c r="DK16" s="12"/>
      <c r="DL16" s="12"/>
      <c r="DM16" s="12"/>
      <c r="DN16" s="12"/>
      <c r="DO16" s="12"/>
      <c r="DP16" s="12"/>
      <c r="DQ16" s="12"/>
      <c r="DR16" s="219"/>
      <c r="DS16" s="220"/>
      <c r="DT16" s="15"/>
      <c r="DU16" s="16"/>
      <c r="DV16" s="17"/>
      <c r="DW16" s="12"/>
      <c r="DX16" s="12"/>
      <c r="DY16" s="12"/>
      <c r="DZ16" s="12"/>
      <c r="EA16" s="12"/>
      <c r="EB16" s="12"/>
      <c r="EC16" s="12"/>
      <c r="ED16" s="12"/>
      <c r="EE16" s="12"/>
      <c r="EF16" s="397">
        <f t="shared" si="101"/>
        <v>0</v>
      </c>
      <c r="EG16" s="461">
        <f>IF($EG$7=$EN$7,EG17,EG17/2)</f>
        <v>0</v>
      </c>
      <c r="EH16" s="248">
        <f>IF($EH$7=$EN$7,EH17,EH17/2)</f>
        <v>0</v>
      </c>
      <c r="EI16" s="248">
        <f>IF($EI$7=$EN$7,EI17,EI17/2)</f>
        <v>0</v>
      </c>
      <c r="EJ16" s="248">
        <f>IF($EJ$7=$EN$7,EJ17,EJ17/2)</f>
        <v>0</v>
      </c>
      <c r="EK16" s="248">
        <f>IF($EK$7=$EN$7,EK17,EK17/2)</f>
        <v>0</v>
      </c>
      <c r="EL16" s="248">
        <f>IF($EL$7=$EN$7,EL17,EL17/2)</f>
        <v>0</v>
      </c>
      <c r="EM16" s="248">
        <f>IF($EM$7=$EN$7,EM17,EM17/2)</f>
        <v>0</v>
      </c>
      <c r="EN16" s="21"/>
      <c r="EO16" s="398">
        <f t="shared" si="150"/>
        <v>0</v>
      </c>
      <c r="EP16" s="221"/>
      <c r="EQ16" s="221"/>
      <c r="ER16" s="221"/>
      <c r="ES16" s="221"/>
      <c r="ET16" s="221"/>
      <c r="EU16" s="221"/>
      <c r="EV16" s="221"/>
      <c r="EW16" s="221"/>
      <c r="EX16" s="405">
        <f t="shared" si="151"/>
        <v>0</v>
      </c>
      <c r="EY16" s="21"/>
      <c r="EZ16" s="21"/>
      <c r="FA16" s="21"/>
      <c r="FB16" s="21"/>
      <c r="FC16" s="21"/>
      <c r="FD16" s="21"/>
      <c r="FE16" s="21"/>
      <c r="FF16" s="21"/>
    </row>
    <row r="17" spans="2:162" ht="30" customHeight="1" thickBot="1" x14ac:dyDescent="0.6">
      <c r="B17" s="192">
        <v>5</v>
      </c>
      <c r="C17" s="230"/>
      <c r="D17" s="231"/>
      <c r="E17" s="232"/>
      <c r="F17" s="232"/>
      <c r="G17" s="233"/>
      <c r="H17" s="233"/>
      <c r="I17" s="233"/>
      <c r="J17" s="233"/>
      <c r="K17" s="234"/>
      <c r="L17" s="270"/>
      <c r="M17" s="12"/>
      <c r="N17" s="12"/>
      <c r="O17" s="12"/>
      <c r="P17" s="12"/>
      <c r="Q17" s="12"/>
      <c r="R17" s="12"/>
      <c r="S17" s="12"/>
      <c r="T17" s="12"/>
      <c r="U17" s="12"/>
      <c r="V17" s="12"/>
      <c r="W17" s="269"/>
      <c r="X17" s="595">
        <f>+D17</f>
        <v>0</v>
      </c>
      <c r="Y17" s="581"/>
      <c r="Z17" s="15">
        <f t="shared" si="153"/>
        <v>0</v>
      </c>
      <c r="AA17" s="16">
        <f t="shared" si="154"/>
        <v>0</v>
      </c>
      <c r="AB17" s="17">
        <f t="shared" si="155"/>
        <v>0</v>
      </c>
      <c r="AC17" s="12">
        <f t="shared" si="156"/>
        <v>0</v>
      </c>
      <c r="AD17" s="12">
        <f t="shared" si="157"/>
        <v>0</v>
      </c>
      <c r="AE17" s="12">
        <f t="shared" si="158"/>
        <v>0</v>
      </c>
      <c r="AF17" s="12">
        <f t="shared" si="159"/>
        <v>0</v>
      </c>
      <c r="AG17" s="12">
        <f t="shared" si="160"/>
        <v>0</v>
      </c>
      <c r="AH17" s="12">
        <f t="shared" si="161"/>
        <v>0</v>
      </c>
      <c r="AI17" s="12">
        <f t="shared" si="162"/>
        <v>0</v>
      </c>
      <c r="AJ17" s="12">
        <f t="shared" si="163"/>
        <v>0</v>
      </c>
      <c r="AK17" s="12">
        <f t="shared" si="164"/>
        <v>0</v>
      </c>
      <c r="AL17" s="595">
        <f>+E17</f>
        <v>0</v>
      </c>
      <c r="AM17" s="581"/>
      <c r="AN17" s="15">
        <f t="shared" si="165"/>
        <v>0</v>
      </c>
      <c r="AO17" s="16">
        <f t="shared" si="166"/>
        <v>0</v>
      </c>
      <c r="AP17" s="17">
        <f t="shared" si="167"/>
        <v>0</v>
      </c>
      <c r="AQ17" s="12">
        <f t="shared" si="168"/>
        <v>0</v>
      </c>
      <c r="AR17" s="12">
        <f t="shared" si="169"/>
        <v>0</v>
      </c>
      <c r="AS17" s="12">
        <f t="shared" si="170"/>
        <v>0</v>
      </c>
      <c r="AT17" s="12">
        <f t="shared" si="171"/>
        <v>0</v>
      </c>
      <c r="AU17" s="12">
        <f t="shared" si="172"/>
        <v>0</v>
      </c>
      <c r="AV17" s="12">
        <f t="shared" si="173"/>
        <v>0</v>
      </c>
      <c r="AW17" s="12">
        <f t="shared" si="174"/>
        <v>0</v>
      </c>
      <c r="AX17" s="12">
        <f t="shared" si="175"/>
        <v>0</v>
      </c>
      <c r="AY17" s="12">
        <f t="shared" si="176"/>
        <v>0</v>
      </c>
      <c r="AZ17" s="595">
        <f>+F17</f>
        <v>0</v>
      </c>
      <c r="BA17" s="581"/>
      <c r="BB17" s="15">
        <f t="shared" si="177"/>
        <v>0</v>
      </c>
      <c r="BC17" s="16">
        <f t="shared" si="178"/>
        <v>0</v>
      </c>
      <c r="BD17" s="17">
        <f t="shared" si="179"/>
        <v>0</v>
      </c>
      <c r="BE17" s="12">
        <f t="shared" si="180"/>
        <v>0</v>
      </c>
      <c r="BF17" s="12">
        <f t="shared" si="181"/>
        <v>0</v>
      </c>
      <c r="BG17" s="12">
        <f t="shared" si="182"/>
        <v>0</v>
      </c>
      <c r="BH17" s="12">
        <f t="shared" si="183"/>
        <v>0</v>
      </c>
      <c r="BI17" s="12">
        <f t="shared" si="184"/>
        <v>0</v>
      </c>
      <c r="BJ17" s="12">
        <f t="shared" si="185"/>
        <v>0</v>
      </c>
      <c r="BK17" s="12">
        <f t="shared" si="186"/>
        <v>0</v>
      </c>
      <c r="BL17" s="12">
        <f t="shared" si="187"/>
        <v>0</v>
      </c>
      <c r="BM17" s="12">
        <f t="shared" si="188"/>
        <v>0</v>
      </c>
      <c r="BN17" s="595">
        <f>+G17</f>
        <v>0</v>
      </c>
      <c r="BO17" s="581"/>
      <c r="BP17" s="15">
        <f t="shared" si="189"/>
        <v>0</v>
      </c>
      <c r="BQ17" s="16">
        <f t="shared" si="190"/>
        <v>0</v>
      </c>
      <c r="BR17" s="17">
        <f t="shared" si="191"/>
        <v>0</v>
      </c>
      <c r="BS17" s="12">
        <f t="shared" si="192"/>
        <v>0</v>
      </c>
      <c r="BT17" s="12">
        <f t="shared" si="193"/>
        <v>0</v>
      </c>
      <c r="BU17" s="12">
        <f t="shared" si="194"/>
        <v>0</v>
      </c>
      <c r="BV17" s="12">
        <f t="shared" si="195"/>
        <v>0</v>
      </c>
      <c r="BW17" s="12">
        <f t="shared" si="196"/>
        <v>0</v>
      </c>
      <c r="BX17" s="12">
        <f t="shared" si="197"/>
        <v>0</v>
      </c>
      <c r="BY17" s="12">
        <f t="shared" si="198"/>
        <v>0</v>
      </c>
      <c r="BZ17" s="12">
        <f t="shared" si="199"/>
        <v>0</v>
      </c>
      <c r="CA17" s="12">
        <f t="shared" si="200"/>
        <v>0</v>
      </c>
      <c r="CB17" s="595">
        <f>+H17</f>
        <v>0</v>
      </c>
      <c r="CC17" s="581"/>
      <c r="CD17" s="15">
        <f t="shared" si="52"/>
        <v>0</v>
      </c>
      <c r="CE17" s="16">
        <f t="shared" si="53"/>
        <v>0</v>
      </c>
      <c r="CF17" s="17">
        <f t="shared" si="54"/>
        <v>0</v>
      </c>
      <c r="CG17" s="12">
        <f t="shared" si="55"/>
        <v>0</v>
      </c>
      <c r="CH17" s="12">
        <f t="shared" si="56"/>
        <v>0</v>
      </c>
      <c r="CI17" s="12">
        <f t="shared" si="57"/>
        <v>0</v>
      </c>
      <c r="CJ17" s="12">
        <f t="shared" si="58"/>
        <v>0</v>
      </c>
      <c r="CK17" s="12">
        <f t="shared" si="59"/>
        <v>0</v>
      </c>
      <c r="CL17" s="12">
        <f t="shared" si="60"/>
        <v>0</v>
      </c>
      <c r="CM17" s="12">
        <f t="shared" si="61"/>
        <v>0</v>
      </c>
      <c r="CN17" s="12">
        <f t="shared" si="62"/>
        <v>0</v>
      </c>
      <c r="CO17" s="12">
        <f t="shared" si="63"/>
        <v>0</v>
      </c>
      <c r="CP17" s="595">
        <f>+I17</f>
        <v>0</v>
      </c>
      <c r="CQ17" s="581"/>
      <c r="CR17" s="15">
        <f t="shared" si="64"/>
        <v>0</v>
      </c>
      <c r="CS17" s="16">
        <f t="shared" si="65"/>
        <v>0</v>
      </c>
      <c r="CT17" s="17">
        <f t="shared" si="66"/>
        <v>0</v>
      </c>
      <c r="CU17" s="12">
        <f t="shared" si="67"/>
        <v>0</v>
      </c>
      <c r="CV17" s="12">
        <f t="shared" si="68"/>
        <v>0</v>
      </c>
      <c r="CW17" s="12">
        <f t="shared" si="69"/>
        <v>0</v>
      </c>
      <c r="CX17" s="12">
        <f t="shared" si="70"/>
        <v>0</v>
      </c>
      <c r="CY17" s="12">
        <f t="shared" si="71"/>
        <v>0</v>
      </c>
      <c r="CZ17" s="12">
        <f t="shared" si="72"/>
        <v>0</v>
      </c>
      <c r="DA17" s="12">
        <f t="shared" si="73"/>
        <v>0</v>
      </c>
      <c r="DB17" s="12">
        <f t="shared" si="74"/>
        <v>0</v>
      </c>
      <c r="DC17" s="12">
        <f t="shared" si="75"/>
        <v>0</v>
      </c>
      <c r="DD17" s="595">
        <f>+J17</f>
        <v>0</v>
      </c>
      <c r="DE17" s="581"/>
      <c r="DF17" s="15">
        <f t="shared" si="76"/>
        <v>0</v>
      </c>
      <c r="DG17" s="16">
        <f t="shared" si="77"/>
        <v>0</v>
      </c>
      <c r="DH17" s="17">
        <f t="shared" si="78"/>
        <v>0</v>
      </c>
      <c r="DI17" s="12">
        <f t="shared" si="79"/>
        <v>0</v>
      </c>
      <c r="DJ17" s="12">
        <f t="shared" si="80"/>
        <v>0</v>
      </c>
      <c r="DK17" s="12">
        <f t="shared" si="81"/>
        <v>0</v>
      </c>
      <c r="DL17" s="12">
        <f t="shared" si="82"/>
        <v>0</v>
      </c>
      <c r="DM17" s="12">
        <f t="shared" si="83"/>
        <v>0</v>
      </c>
      <c r="DN17" s="12">
        <f t="shared" si="84"/>
        <v>0</v>
      </c>
      <c r="DO17" s="12">
        <f t="shared" si="85"/>
        <v>0</v>
      </c>
      <c r="DP17" s="12">
        <f t="shared" si="86"/>
        <v>0</v>
      </c>
      <c r="DQ17" s="12">
        <f t="shared" si="87"/>
        <v>0</v>
      </c>
      <c r="DR17" s="595">
        <f>+K17</f>
        <v>0</v>
      </c>
      <c r="DS17" s="581"/>
      <c r="DT17" s="15">
        <f t="shared" si="88"/>
        <v>0</v>
      </c>
      <c r="DU17" s="16">
        <f t="shared" si="89"/>
        <v>0</v>
      </c>
      <c r="DV17" s="17">
        <f t="shared" si="90"/>
        <v>0</v>
      </c>
      <c r="DW17" s="12">
        <f t="shared" si="91"/>
        <v>0</v>
      </c>
      <c r="DX17" s="12">
        <f t="shared" si="92"/>
        <v>0</v>
      </c>
      <c r="DY17" s="12">
        <f t="shared" si="93"/>
        <v>0</v>
      </c>
      <c r="DZ17" s="12">
        <f t="shared" si="94"/>
        <v>0</v>
      </c>
      <c r="EA17" s="12">
        <f t="shared" si="95"/>
        <v>0</v>
      </c>
      <c r="EB17" s="12">
        <f t="shared" si="96"/>
        <v>0</v>
      </c>
      <c r="EC17" s="12">
        <f t="shared" si="97"/>
        <v>0</v>
      </c>
      <c r="ED17" s="12">
        <f t="shared" si="98"/>
        <v>0</v>
      </c>
      <c r="EE17" s="12">
        <f t="shared" si="99"/>
        <v>0</v>
      </c>
      <c r="EF17" s="397">
        <f t="shared" si="101"/>
        <v>0</v>
      </c>
      <c r="EG17" s="21">
        <f>IF(IF(AA17&gt;6,12,AA17*2)+IF(AB17&gt;15,2,0)+IF(Z17=1,12,0)&gt;12,12,IF(AA17&gt;6,12,AA17*2)+IF(AB17&gt;15,2,0)+IF(Z17=1,12,0))</f>
        <v>0</v>
      </c>
      <c r="EH17" s="21">
        <f>IF(IF(AO17&gt;6,12,AO17*2)+IF(AP17&gt;15,2,0)+IF(AN17=1,12,0)&gt;12,12,IF(AO17&gt;6,12,AO17*2)+IF(AP17&gt;15,2,0)+IF(AN17=1,12,0))</f>
        <v>0</v>
      </c>
      <c r="EI17" s="21">
        <f>IF(IF(BC17&gt;6,12,BC17*2)+IF(BD17&gt;15,2,0)+IF(BB17=1,12,0)&gt;12,12,IF(BC17&gt;6,12,BC17*2)+IF(BD17&gt;15,2,0)+IF(BB17=1,12,0))</f>
        <v>0</v>
      </c>
      <c r="EJ17" s="21">
        <f>IF(IF(BQ17&gt;6,12,BQ17*2)+IF(BR17&gt;15,2,0)+IF(BP17=1,12,0)&gt;12,12,IF(BQ17&gt;6,12,BQ17*2)+IF(BR17&gt;15,2,0)+IF(BP17=1,12,0))</f>
        <v>0</v>
      </c>
      <c r="EK17" s="21">
        <f>IF(IF(CE17&gt;6,12,CE17*2)+IF(CF17&gt;15,2,0)+IF(CD17=1,12,0)&gt;12,12,IF(CE17&gt;6,12,CE17*2)+IF(CF17&gt;15,2,0)+IF(CD17=1,12,0))</f>
        <v>0</v>
      </c>
      <c r="EL17" s="21">
        <f>IF(IF(CS17&gt;6,12,CS17*2)+IF(CT17&gt;15,2,0)+IF(CR17=1,12,0)&gt;12,12,IF(CS17&gt;6,12,CS17*2)+IF(CT17&gt;15,2,0)+IF(CR17=1,12,0))</f>
        <v>0</v>
      </c>
      <c r="EM17" s="21">
        <f>IF(IF(DG17&gt;6,12,DG17*2)+IF(DH17&gt;15,2,0)+IF(DF17=1,12,0)&gt;12,12,IF(DG17&gt;6,12,DG17*2)+IF(DH17&gt;15,2,0)+IF(F17=1,12,0))</f>
        <v>0</v>
      </c>
      <c r="EN17" s="21">
        <f>IF(IF(DU17&gt;6,12,DU17*2)+IF(DV17&gt;15,2,0)+IF(DT17=1,12,0)&gt;12,12,IF(DU17&gt;6,12,DU17*2)+IF(DV17&gt;15,2,0)+IF(DT17=1,12,0))</f>
        <v>0</v>
      </c>
      <c r="EO17" s="398">
        <f t="shared" si="150"/>
        <v>0</v>
      </c>
      <c r="EP17" s="221">
        <f>IF( AND(EN7=EG7,EN17&gt;0),     IF(+EG17+EN17+((EH17+EI17+EJ17+EK17+EL17+EM17)/2)&gt;12,12,   +EG17+EN17+((EH17+EI17+EJ17+EK17+EL17+EM17)/2)),  IF(+EG17+((EH17+EI17+EJ17+EK17+EL17+EM17+EN17)/2)&gt;12,12,+EG17+((EH17+EI17+EJ17+EK17+EL17+EM17+EN17)/2)))</f>
        <v>0</v>
      </c>
      <c r="EQ17" s="221">
        <f>IF( AND($EN$7=$EH$7,EN17&gt;0),    IF(+EH17+EN17+((EG17+EI17+EJ17+EK17+EL17+EM17)/2)&gt;12,12,+EH17+EN17+((EG17+EI17+EJ17+EK17+EL17+EM17)/2)),IF(+EH17+((EG17+EI17+EJ17+EK17+EL17+EM17+EN17)/2)&gt;12,12,+EH17+((EG17+EI17+EJ17+EK17+EL17+EM17+EN17)/2)))</f>
        <v>0</v>
      </c>
      <c r="ER17" s="221">
        <f>IF(AND($EN$7=$EI$7,EN17&gt;0),    IF(+EI17+EN17+((EG17+EH17+EJ17+EK17+EL17+EM17)/2)&gt;12,12,      +EI17+EN17+((EG17+EH17+EJ17+EK17+EL17+EM17)/2)), IF(+EI17+((EG17+EH17+EJ17+EK17+EL17+EM17+EN17)/2)&gt;12,12,+EI17+((EG17+EH17+EJ17+EK17+EL17+EM17+EN17)/2)))</f>
        <v>0</v>
      </c>
      <c r="ES17" s="221">
        <f>IF(AND($EN$7=$EJ$7,EN17&gt;0),   IF(+EJ17+EN17+((EG17+EH17+EI17+EK17+EL17+EM17)/2)&gt;12,12,+EJ17+EN17+((EG17+EH17+EK17+EL17+EM17+EI17)/2)),IF(+EJ17+((EG17+EH17+EI17+EK17+EL17+EM17+EN17)/2)&gt;12,12,+EJ17+((EN17+EG17+EH17+EK17+EL17+EM17+EI17)/2)))</f>
        <v>0</v>
      </c>
      <c r="ET17" s="221">
        <f>IF(AND($EN$7=$EK$7,EN17&gt;0), IF(+EK17+EN17+((EG17+EH17+EI17+EJ17+EL17+EM17)/2)&gt;12,12,+EK17+EN17+((EG17+EH17+EI17+EJ17+EL17+EM17)/2)),  IF(+EK17+((EG17+EH17+EI17+EJ17+EL17+EM17+EN17)/2)&gt;12,12,+EK17+((EG17+EH17+EI17+EJ17+EL17+EM17+EN17)/2)))</f>
        <v>0</v>
      </c>
      <c r="EU17" s="221">
        <f>IF(AND($EN$7=$EL$7,EN17&gt;0),  IF(+EL17+EN17+((EG17+EH17+EI17+EJ17+EK17+EM17)/2)&gt;12,12,+EL17+EN17+((EG17+EH17+EI17+EJ17+EK17+EM17)/2)), IF(+EL17+((EG17+EH17+EI17+EJ17+EK17+EL17+EM17+EN17)/2)&gt;12,12,+EL17+((EG17+EH17+EI17+EJ17+EK17+EM17+EN17)/2)))</f>
        <v>0</v>
      </c>
      <c r="EV17" s="221">
        <f>IF(AND( $EN$7=$EM$7, EN17&gt;0), IF(+EM17+EN17+((EG17+EH17+EI17+EJ17+EK17+EL17)/2)&gt;12,12,+EM17+EN17+((EG17+EH17+EI17+EJ17+EK17+EL17)/2)),DG73+ IF(+EM17+((EG17+EH17+EI17+EJ17+EK17+EL17+EN17)/2)&gt;12,12,+EM17+((EG17+EH17+EI17+EJ17+EK17+EL17+EN17)/2)))</f>
        <v>0</v>
      </c>
      <c r="EW17" s="221">
        <f>IF( N17&gt;0, IF(+EN17+((EG17+EH17+EI17+EJ17+EK17+EL17+EM17)/2)&gt;12,12,+EN17+((EG17+EH17+EI17+EJ17+EK17+EL17+EM17)/2)),IF(+EN17+((EG17+EH17+EI17+EJ17+EK17+EL17+EM17)/2)&gt;12,12,+EN17+((EG17+EH17+EI17+EJ17+EK17+EL17+EM17)/2)))</f>
        <v>0</v>
      </c>
      <c r="EX17" s="405">
        <f t="shared" si="151"/>
        <v>0</v>
      </c>
      <c r="EY17" s="21">
        <f t="shared" ref="EY17:FF17" si="203">+EP17-EG17</f>
        <v>0</v>
      </c>
      <c r="EZ17" s="21">
        <f t="shared" si="203"/>
        <v>0</v>
      </c>
      <c r="FA17" s="21">
        <f t="shared" si="203"/>
        <v>0</v>
      </c>
      <c r="FB17" s="21">
        <f t="shared" si="203"/>
        <v>0</v>
      </c>
      <c r="FC17" s="21">
        <f t="shared" si="203"/>
        <v>0</v>
      </c>
      <c r="FD17" s="21">
        <f t="shared" si="203"/>
        <v>0</v>
      </c>
      <c r="FE17" s="21">
        <f t="shared" si="203"/>
        <v>0</v>
      </c>
      <c r="FF17" s="21">
        <f t="shared" si="203"/>
        <v>0</v>
      </c>
    </row>
    <row r="18" spans="2:162" ht="30" hidden="1" customHeight="1" thickBot="1" x14ac:dyDescent="0.6">
      <c r="B18" s="192"/>
      <c r="C18" s="235"/>
      <c r="D18" s="236"/>
      <c r="E18" s="237"/>
      <c r="F18" s="237"/>
      <c r="G18" s="238"/>
      <c r="H18" s="238"/>
      <c r="I18" s="238"/>
      <c r="J18" s="238"/>
      <c r="K18" s="239"/>
      <c r="L18" s="270"/>
      <c r="M18" s="12"/>
      <c r="N18" s="12"/>
      <c r="O18" s="12"/>
      <c r="P18" s="12"/>
      <c r="Q18" s="12"/>
      <c r="R18" s="12"/>
      <c r="S18" s="12"/>
      <c r="T18" s="12"/>
      <c r="U18" s="12"/>
      <c r="V18" s="12"/>
      <c r="W18" s="269"/>
      <c r="X18" s="219"/>
      <c r="Y18" s="220"/>
      <c r="Z18" s="15"/>
      <c r="AA18" s="16"/>
      <c r="AB18" s="17"/>
      <c r="AC18" s="12"/>
      <c r="AD18" s="12"/>
      <c r="AE18" s="12"/>
      <c r="AF18" s="12"/>
      <c r="AG18" s="12"/>
      <c r="AH18" s="12"/>
      <c r="AI18" s="12"/>
      <c r="AJ18" s="12"/>
      <c r="AK18" s="12"/>
      <c r="AL18" s="219"/>
      <c r="AM18" s="220"/>
      <c r="AN18" s="15"/>
      <c r="AO18" s="16"/>
      <c r="AP18" s="17"/>
      <c r="AQ18" s="12"/>
      <c r="AR18" s="12"/>
      <c r="AS18" s="12"/>
      <c r="AT18" s="12"/>
      <c r="AU18" s="12"/>
      <c r="AV18" s="12"/>
      <c r="AW18" s="12"/>
      <c r="AX18" s="12"/>
      <c r="AY18" s="12"/>
      <c r="AZ18" s="219"/>
      <c r="BA18" s="220"/>
      <c r="BB18" s="15"/>
      <c r="BC18" s="16"/>
      <c r="BD18" s="17"/>
      <c r="BE18" s="12"/>
      <c r="BF18" s="12"/>
      <c r="BG18" s="12"/>
      <c r="BH18" s="12"/>
      <c r="BI18" s="12"/>
      <c r="BJ18" s="12"/>
      <c r="BK18" s="12"/>
      <c r="BL18" s="12"/>
      <c r="BM18" s="12"/>
      <c r="BN18" s="219"/>
      <c r="BO18" s="220"/>
      <c r="BP18" s="15"/>
      <c r="BQ18" s="16"/>
      <c r="BR18" s="17"/>
      <c r="BS18" s="12"/>
      <c r="BT18" s="12"/>
      <c r="BU18" s="12"/>
      <c r="BV18" s="12"/>
      <c r="BW18" s="12"/>
      <c r="BX18" s="12"/>
      <c r="BY18" s="12"/>
      <c r="BZ18" s="12"/>
      <c r="CA18" s="12"/>
      <c r="CB18" s="219"/>
      <c r="CC18" s="220"/>
      <c r="CD18" s="15"/>
      <c r="CE18" s="16"/>
      <c r="CF18" s="17"/>
      <c r="CG18" s="12"/>
      <c r="CH18" s="12"/>
      <c r="CI18" s="12"/>
      <c r="CJ18" s="12"/>
      <c r="CK18" s="12"/>
      <c r="CL18" s="12"/>
      <c r="CM18" s="12"/>
      <c r="CN18" s="12"/>
      <c r="CO18" s="12"/>
      <c r="CP18" s="219"/>
      <c r="CQ18" s="220"/>
      <c r="CR18" s="15"/>
      <c r="CS18" s="16"/>
      <c r="CT18" s="17"/>
      <c r="CU18" s="12"/>
      <c r="CV18" s="12"/>
      <c r="CW18" s="12"/>
      <c r="CX18" s="12"/>
      <c r="CY18" s="12"/>
      <c r="CZ18" s="12"/>
      <c r="DA18" s="12"/>
      <c r="DB18" s="12"/>
      <c r="DC18" s="12"/>
      <c r="DD18" s="219"/>
      <c r="DE18" s="220"/>
      <c r="DF18" s="15"/>
      <c r="DG18" s="16"/>
      <c r="DH18" s="17"/>
      <c r="DI18" s="12"/>
      <c r="DJ18" s="12"/>
      <c r="DK18" s="12"/>
      <c r="DL18" s="12"/>
      <c r="DM18" s="12"/>
      <c r="DN18" s="12"/>
      <c r="DO18" s="12"/>
      <c r="DP18" s="12"/>
      <c r="DQ18" s="12"/>
      <c r="DR18" s="219"/>
      <c r="DS18" s="220"/>
      <c r="DT18" s="15"/>
      <c r="DU18" s="16"/>
      <c r="DV18" s="17"/>
      <c r="DW18" s="12"/>
      <c r="DX18" s="12"/>
      <c r="DY18" s="12"/>
      <c r="DZ18" s="12"/>
      <c r="EA18" s="12"/>
      <c r="EB18" s="12"/>
      <c r="EC18" s="12"/>
      <c r="ED18" s="12"/>
      <c r="EE18" s="12"/>
      <c r="EF18" s="397">
        <f t="shared" si="101"/>
        <v>0</v>
      </c>
      <c r="EG18" s="461">
        <f>IF($EG$7=$EN$7,EG19,EG19/2)</f>
        <v>0</v>
      </c>
      <c r="EH18" s="248">
        <f>IF($EH$7=$EN$7,EH19,EH19/2)</f>
        <v>0</v>
      </c>
      <c r="EI18" s="248">
        <f>IF($EI$7=$EN$7,EI19,EI19/2)</f>
        <v>0</v>
      </c>
      <c r="EJ18" s="248">
        <f>IF($EJ$7=$EN$7,EJ19,EJ19/2)</f>
        <v>0</v>
      </c>
      <c r="EK18" s="248">
        <f>IF($EK$7=$EN$7,EK19,EK19/2)</f>
        <v>0</v>
      </c>
      <c r="EL18" s="248">
        <f>IF($EL$7=$EN$7,EL19,EL19/2)</f>
        <v>0</v>
      </c>
      <c r="EM18" s="248">
        <f>IF($EM$7=$EN$7,EM19,EM19/2)</f>
        <v>0</v>
      </c>
      <c r="EN18" s="21"/>
      <c r="EO18" s="398">
        <f t="shared" si="150"/>
        <v>0</v>
      </c>
      <c r="EP18" s="221"/>
      <c r="EQ18" s="221"/>
      <c r="ER18" s="221"/>
      <c r="ES18" s="221"/>
      <c r="ET18" s="221"/>
      <c r="EU18" s="221"/>
      <c r="EV18" s="221"/>
      <c r="EW18" s="221"/>
      <c r="EX18" s="405">
        <f t="shared" si="151"/>
        <v>0</v>
      </c>
      <c r="EY18" s="21"/>
      <c r="EZ18" s="21"/>
      <c r="FA18" s="21"/>
      <c r="FB18" s="21"/>
      <c r="FC18" s="21"/>
      <c r="FD18" s="21"/>
      <c r="FE18" s="21"/>
      <c r="FF18" s="21"/>
    </row>
    <row r="19" spans="2:162" ht="30" customHeight="1" thickBot="1" x14ac:dyDescent="0.6">
      <c r="B19" s="192">
        <v>6</v>
      </c>
      <c r="C19" s="230"/>
      <c r="D19" s="231"/>
      <c r="E19" s="232"/>
      <c r="F19" s="232"/>
      <c r="G19" s="233"/>
      <c r="H19" s="233"/>
      <c r="I19" s="233"/>
      <c r="J19" s="233"/>
      <c r="K19" s="234"/>
      <c r="L19" s="270"/>
      <c r="M19" s="12"/>
      <c r="N19" s="12"/>
      <c r="O19" s="12"/>
      <c r="P19" s="12"/>
      <c r="Q19" s="12"/>
      <c r="R19" s="12"/>
      <c r="S19" s="12"/>
      <c r="T19" s="12"/>
      <c r="U19" s="12"/>
      <c r="V19" s="12"/>
      <c r="W19" s="269"/>
      <c r="X19" s="595">
        <f>+D19</f>
        <v>0</v>
      </c>
      <c r="Y19" s="581"/>
      <c r="Z19" s="15">
        <f t="shared" si="153"/>
        <v>0</v>
      </c>
      <c r="AA19" s="16">
        <f t="shared" si="154"/>
        <v>0</v>
      </c>
      <c r="AB19" s="17">
        <f t="shared" si="155"/>
        <v>0</v>
      </c>
      <c r="AC19" s="12">
        <f t="shared" si="156"/>
        <v>0</v>
      </c>
      <c r="AD19" s="12">
        <f t="shared" si="157"/>
        <v>0</v>
      </c>
      <c r="AE19" s="12">
        <f t="shared" si="158"/>
        <v>0</v>
      </c>
      <c r="AF19" s="12">
        <f t="shared" si="159"/>
        <v>0</v>
      </c>
      <c r="AG19" s="12">
        <f t="shared" si="160"/>
        <v>0</v>
      </c>
      <c r="AH19" s="12">
        <f t="shared" si="161"/>
        <v>0</v>
      </c>
      <c r="AI19" s="12">
        <f t="shared" si="162"/>
        <v>0</v>
      </c>
      <c r="AJ19" s="12">
        <f t="shared" si="163"/>
        <v>0</v>
      </c>
      <c r="AK19" s="12">
        <f t="shared" si="164"/>
        <v>0</v>
      </c>
      <c r="AL19" s="595">
        <f>+E19</f>
        <v>0</v>
      </c>
      <c r="AM19" s="581"/>
      <c r="AN19" s="15">
        <f t="shared" si="165"/>
        <v>0</v>
      </c>
      <c r="AO19" s="16">
        <f t="shared" si="166"/>
        <v>0</v>
      </c>
      <c r="AP19" s="17">
        <f t="shared" si="167"/>
        <v>0</v>
      </c>
      <c r="AQ19" s="12">
        <f t="shared" si="168"/>
        <v>0</v>
      </c>
      <c r="AR19" s="12">
        <f t="shared" si="169"/>
        <v>0</v>
      </c>
      <c r="AS19" s="12">
        <f t="shared" si="170"/>
        <v>0</v>
      </c>
      <c r="AT19" s="12">
        <f t="shared" si="171"/>
        <v>0</v>
      </c>
      <c r="AU19" s="12">
        <f t="shared" si="172"/>
        <v>0</v>
      </c>
      <c r="AV19" s="12">
        <f t="shared" si="173"/>
        <v>0</v>
      </c>
      <c r="AW19" s="12">
        <f t="shared" si="174"/>
        <v>0</v>
      </c>
      <c r="AX19" s="12">
        <f t="shared" si="175"/>
        <v>0</v>
      </c>
      <c r="AY19" s="12">
        <f t="shared" si="176"/>
        <v>0</v>
      </c>
      <c r="AZ19" s="595">
        <f>+F19</f>
        <v>0</v>
      </c>
      <c r="BA19" s="581"/>
      <c r="BB19" s="15">
        <f t="shared" si="177"/>
        <v>0</v>
      </c>
      <c r="BC19" s="16">
        <f t="shared" si="178"/>
        <v>0</v>
      </c>
      <c r="BD19" s="17">
        <f t="shared" si="179"/>
        <v>0</v>
      </c>
      <c r="BE19" s="12">
        <f t="shared" si="180"/>
        <v>0</v>
      </c>
      <c r="BF19" s="12">
        <f t="shared" si="181"/>
        <v>0</v>
      </c>
      <c r="BG19" s="12">
        <f t="shared" si="182"/>
        <v>0</v>
      </c>
      <c r="BH19" s="12">
        <f t="shared" si="183"/>
        <v>0</v>
      </c>
      <c r="BI19" s="12">
        <f t="shared" si="184"/>
        <v>0</v>
      </c>
      <c r="BJ19" s="12">
        <f t="shared" si="185"/>
        <v>0</v>
      </c>
      <c r="BK19" s="12">
        <f t="shared" si="186"/>
        <v>0</v>
      </c>
      <c r="BL19" s="12">
        <f t="shared" si="187"/>
        <v>0</v>
      </c>
      <c r="BM19" s="12">
        <f t="shared" si="188"/>
        <v>0</v>
      </c>
      <c r="BN19" s="595">
        <f>+G19</f>
        <v>0</v>
      </c>
      <c r="BO19" s="581"/>
      <c r="BP19" s="15">
        <f t="shared" si="189"/>
        <v>0</v>
      </c>
      <c r="BQ19" s="16">
        <f t="shared" si="190"/>
        <v>0</v>
      </c>
      <c r="BR19" s="17">
        <f t="shared" si="191"/>
        <v>0</v>
      </c>
      <c r="BS19" s="12">
        <f t="shared" si="192"/>
        <v>0</v>
      </c>
      <c r="BT19" s="12">
        <f t="shared" si="193"/>
        <v>0</v>
      </c>
      <c r="BU19" s="12">
        <f t="shared" si="194"/>
        <v>0</v>
      </c>
      <c r="BV19" s="12">
        <f t="shared" si="195"/>
        <v>0</v>
      </c>
      <c r="BW19" s="12">
        <f t="shared" si="196"/>
        <v>0</v>
      </c>
      <c r="BX19" s="12">
        <f t="shared" si="197"/>
        <v>0</v>
      </c>
      <c r="BY19" s="12">
        <f t="shared" si="198"/>
        <v>0</v>
      </c>
      <c r="BZ19" s="12">
        <f t="shared" si="199"/>
        <v>0</v>
      </c>
      <c r="CA19" s="12">
        <f t="shared" si="200"/>
        <v>0</v>
      </c>
      <c r="CB19" s="595">
        <f>+H19</f>
        <v>0</v>
      </c>
      <c r="CC19" s="581"/>
      <c r="CD19" s="15">
        <f t="shared" si="52"/>
        <v>0</v>
      </c>
      <c r="CE19" s="16">
        <f t="shared" si="53"/>
        <v>0</v>
      </c>
      <c r="CF19" s="17">
        <f t="shared" si="54"/>
        <v>0</v>
      </c>
      <c r="CG19" s="12">
        <f t="shared" si="55"/>
        <v>0</v>
      </c>
      <c r="CH19" s="12">
        <f t="shared" si="56"/>
        <v>0</v>
      </c>
      <c r="CI19" s="12">
        <f t="shared" si="57"/>
        <v>0</v>
      </c>
      <c r="CJ19" s="12">
        <f t="shared" si="58"/>
        <v>0</v>
      </c>
      <c r="CK19" s="12">
        <f t="shared" si="59"/>
        <v>0</v>
      </c>
      <c r="CL19" s="12">
        <f t="shared" si="60"/>
        <v>0</v>
      </c>
      <c r="CM19" s="12">
        <f t="shared" si="61"/>
        <v>0</v>
      </c>
      <c r="CN19" s="12">
        <f t="shared" si="62"/>
        <v>0</v>
      </c>
      <c r="CO19" s="12">
        <f t="shared" si="63"/>
        <v>0</v>
      </c>
      <c r="CP19" s="595">
        <f>+I19</f>
        <v>0</v>
      </c>
      <c r="CQ19" s="581"/>
      <c r="CR19" s="15">
        <f t="shared" si="64"/>
        <v>0</v>
      </c>
      <c r="CS19" s="16">
        <f t="shared" si="65"/>
        <v>0</v>
      </c>
      <c r="CT19" s="17">
        <f t="shared" si="66"/>
        <v>0</v>
      </c>
      <c r="CU19" s="12">
        <f t="shared" si="67"/>
        <v>0</v>
      </c>
      <c r="CV19" s="12">
        <f t="shared" si="68"/>
        <v>0</v>
      </c>
      <c r="CW19" s="12">
        <f t="shared" si="69"/>
        <v>0</v>
      </c>
      <c r="CX19" s="12">
        <f t="shared" si="70"/>
        <v>0</v>
      </c>
      <c r="CY19" s="12">
        <f t="shared" si="71"/>
        <v>0</v>
      </c>
      <c r="CZ19" s="12">
        <f t="shared" si="72"/>
        <v>0</v>
      </c>
      <c r="DA19" s="12">
        <f t="shared" si="73"/>
        <v>0</v>
      </c>
      <c r="DB19" s="12">
        <f t="shared" si="74"/>
        <v>0</v>
      </c>
      <c r="DC19" s="12">
        <f t="shared" si="75"/>
        <v>0</v>
      </c>
      <c r="DD19" s="595">
        <f>+J19</f>
        <v>0</v>
      </c>
      <c r="DE19" s="581"/>
      <c r="DF19" s="15">
        <f t="shared" si="76"/>
        <v>0</v>
      </c>
      <c r="DG19" s="16">
        <f t="shared" si="77"/>
        <v>0</v>
      </c>
      <c r="DH19" s="17">
        <f t="shared" si="78"/>
        <v>0</v>
      </c>
      <c r="DI19" s="12">
        <f t="shared" si="79"/>
        <v>0</v>
      </c>
      <c r="DJ19" s="12">
        <f t="shared" si="80"/>
        <v>0</v>
      </c>
      <c r="DK19" s="12">
        <f t="shared" si="81"/>
        <v>0</v>
      </c>
      <c r="DL19" s="12">
        <f t="shared" si="82"/>
        <v>0</v>
      </c>
      <c r="DM19" s="12">
        <f t="shared" si="83"/>
        <v>0</v>
      </c>
      <c r="DN19" s="12">
        <f t="shared" si="84"/>
        <v>0</v>
      </c>
      <c r="DO19" s="12">
        <f t="shared" si="85"/>
        <v>0</v>
      </c>
      <c r="DP19" s="12">
        <f t="shared" si="86"/>
        <v>0</v>
      </c>
      <c r="DQ19" s="12">
        <f t="shared" si="87"/>
        <v>0</v>
      </c>
      <c r="DR19" s="595">
        <f>+K19</f>
        <v>0</v>
      </c>
      <c r="DS19" s="581"/>
      <c r="DT19" s="15">
        <f t="shared" si="88"/>
        <v>0</v>
      </c>
      <c r="DU19" s="16">
        <f t="shared" si="89"/>
        <v>0</v>
      </c>
      <c r="DV19" s="17">
        <f t="shared" si="90"/>
        <v>0</v>
      </c>
      <c r="DW19" s="12">
        <f t="shared" si="91"/>
        <v>0</v>
      </c>
      <c r="DX19" s="12">
        <f t="shared" si="92"/>
        <v>0</v>
      </c>
      <c r="DY19" s="12">
        <f t="shared" si="93"/>
        <v>0</v>
      </c>
      <c r="DZ19" s="12">
        <f t="shared" si="94"/>
        <v>0</v>
      </c>
      <c r="EA19" s="12">
        <f t="shared" si="95"/>
        <v>0</v>
      </c>
      <c r="EB19" s="12">
        <f t="shared" si="96"/>
        <v>0</v>
      </c>
      <c r="EC19" s="12">
        <f t="shared" si="97"/>
        <v>0</v>
      </c>
      <c r="ED19" s="12">
        <f t="shared" si="98"/>
        <v>0</v>
      </c>
      <c r="EE19" s="12">
        <f t="shared" si="99"/>
        <v>0</v>
      </c>
      <c r="EF19" s="397">
        <f t="shared" si="101"/>
        <v>0</v>
      </c>
      <c r="EG19" s="21">
        <f>IF(IF(AA19&gt;6,12,AA19*2)+IF(AB19&gt;15,2,0)+IF(Z19=1,12,0)&gt;12,12,IF(AA19&gt;6,12,AA19*2)+IF(AB19&gt;15,2,0)+IF(Z19=1,12,0))</f>
        <v>0</v>
      </c>
      <c r="EH19" s="21">
        <f>IF(IF(AO19&gt;6,12,AO19*2)+IF(AP19&gt;15,2,0)+IF(AN19=1,12,0)&gt;12,12,IF(AO19&gt;6,12,AO19*2)+IF(AP19&gt;15,2,0)+IF(AN19=1,12,0))</f>
        <v>0</v>
      </c>
      <c r="EI19" s="21">
        <f>IF(IF(BC19&gt;6,12,BC19*2)+IF(BD19&gt;15,2,0)+IF(BB19=1,12,0)&gt;12,12,IF(BC19&gt;6,12,BC19*2)+IF(BD19&gt;15,2,0)+IF(BB19=1,12,0))</f>
        <v>0</v>
      </c>
      <c r="EJ19" s="21">
        <f>IF(IF(BQ19&gt;6,12,BQ19*2)+IF(BR19&gt;15,2,0)+IF(BP19=1,12,0)&gt;12,12,IF(BQ19&gt;6,12,BQ19*2)+IF(BR19&gt;15,2,0)+IF(BP19=1,12,0))</f>
        <v>0</v>
      </c>
      <c r="EK19" s="21">
        <f>IF(IF(CE19&gt;6,12,CE19*2)+IF(CF19&gt;15,2,0)+IF(CD19=1,12,0)&gt;12,12,IF(CE19&gt;6,12,CE19*2)+IF(CF19&gt;15,2,0)+IF(CD19=1,12,0))</f>
        <v>0</v>
      </c>
      <c r="EL19" s="21">
        <f>IF(IF(CS19&gt;6,12,CS19*2)+IF(CT19&gt;15,2,0)+IF(CR19=1,12,0)&gt;12,12,IF(CS19&gt;6,12,CS19*2)+IF(CT19&gt;15,2,0)+IF(CR19=1,12,0))</f>
        <v>0</v>
      </c>
      <c r="EM19" s="21">
        <f>IF(IF(DG19&gt;6,12,DG19*2)+IF(DH19&gt;15,2,0)+IF(DF19=1,12,0)&gt;12,12,IF(DG19&gt;6,12,DG19*2)+IF(DH19&gt;15,2,0)+IF(F19=1,12,0))</f>
        <v>0</v>
      </c>
      <c r="EN19" s="21">
        <f>IF(IF(DU19&gt;6,12,DU19*2)+IF(DV19&gt;15,2,0)+IF(DT19=1,12,0)&gt;12,12,IF(DU19&gt;6,12,DU19*2)+IF(DV19&gt;15,2,0)+IF(DT19=1,12,0))</f>
        <v>0</v>
      </c>
      <c r="EO19" s="398">
        <f t="shared" si="150"/>
        <v>0</v>
      </c>
      <c r="EP19" s="221">
        <f>IF( AND(EN7=EG7,EN19&gt;0),     IF(+EG19+EN19+((EH19+EI19+EJ19+EK19+EL19+EM19)/2)&gt;12,12,   +EG19+EN19+((EH19+EI19+EJ19+EK19+EL19+EM19)/2)),  IF(+EG19+((EH19+EI19+EJ19+EK19+EL19+EM19+EN19)/2)&gt;12,12,+EG19+((EH19+EI19+EJ19+EK19+EL19+EM19+EN19)/2)))</f>
        <v>0</v>
      </c>
      <c r="EQ19" s="221">
        <f>IF( AND($EN$7=$EH$7,EN19&gt;0),    IF(+EH19+EN19+((EG19+EI19+EJ19+EK19+EL19+EM19)/2)&gt;12,12,+EH19+EN19+((EG19+EI19+EJ19+EK19+EL19+EM19)/2)),IF(+EH19+((EG19+EI19+EJ19+EK19+EL19+EM19+EN19)/2)&gt;12,12,+EH19+((EG19+EI19+EJ19+EK19+EL19+EM19+EN19)/2)))</f>
        <v>0</v>
      </c>
      <c r="ER19" s="221">
        <f>IF(AND($EN$7=$EI$7,EN19&gt;0),    IF(+EI19+EN19+((EG19+EH19+EJ19+EK19+EL19+EM19)/2)&gt;12,12,      +EI19+EN19+((EG19+EH19+EJ19+EK19+EL19+EM19)/2)), IF(+EI19+((EG19+EH19+EJ19+EK19+EL19+EM19+EN19)/2)&gt;12,12,+EI19+((EG19+EH19+EJ19+EK19+EL19+EM19+EN19)/2)))</f>
        <v>0</v>
      </c>
      <c r="ES19" s="221">
        <f>IF(AND($EN$7=$EJ$7,EN19&gt;0),   IF(+EJ19+EN19+((EG19+EH19+EI19+EK19+EL19+EM19)/2)&gt;12,12,+EJ19+EN19+((EG19+EH19+EK19+EL19+EM19+EI19)/2)),IF(+EJ19+((EG19+EH19+EI19+EK19+EL19+EM19+EN19)/2)&gt;12,12,+EJ19+((EN19+EG19+EH19+EK19+EL19+EM19+EI19)/2)))</f>
        <v>0</v>
      </c>
      <c r="ET19" s="221">
        <f>IF(AND($EN$7=$EK$7,EN19&gt;0), IF(+EK19+EN19+((EG19+EH19+EI19+EJ19+EL19+EM19)/2)&gt;12,12,+EK19+EN19+((EG19+EH19+EI19+EJ19+EL19+EM19)/2)),  IF(+EK19+((EG19+EH19+EI19+EJ19+EL19+EM19+EN19)/2)&gt;12,12,+EK19+((EG19+EH19+EI19+EJ19+EL19+EM19+EN19)/2)))</f>
        <v>0</v>
      </c>
      <c r="EU19" s="221">
        <f>IF(AND($EN$7=$EL$7,EN19&gt;0),  IF(+EL19+EN19+((EG19+EH19+EI19+EJ19+EK19+EM19)/2)&gt;12,12,+EL19+EN19+((EG19+EH19+EI19+EJ19+EK19+EM19)/2)), IF(+EL19+((EG19+EH19+EI19+EJ19+EK19+EL19+EM19+EN19)/2)&gt;12,12,+EL19+((EG19+EH19+EI19+EJ19+EK19+EM19+EN19)/2)))</f>
        <v>0</v>
      </c>
      <c r="EV19" s="221">
        <f>IF(AND( $EN$7=$EM$7, EN19&gt;0), IF(+EM19+EN19+((EG19+EH19+EI19+EJ19+EK19+EL19)/2)&gt;12,12,+EM19+EN19+((EG19+EH19+EI19+EJ19+EK19+EL19)/2)),DG75+ IF(+EM19+((EG19+EH19+EI19+EJ19+EK19+EL19+EN19)/2)&gt;12,12,+EM19+((EG19+EH19+EI19+EJ19+EK19+EL19+EN19)/2)))</f>
        <v>0</v>
      </c>
      <c r="EW19" s="221">
        <f>IF( N19&gt;0, IF(+EN19+((EG19+EH19+EI19+EJ19+EK19+EL19+EM19)/2)&gt;12,12,+EN19+((EG19+EH19+EI19+EJ19+EK19+EL19+EM19)/2)),IF(+EN19+((EG19+EH19+EI19+EJ19+EK19+EL19+EM19)/2)&gt;12,12,+EN19+((EG19+EH19+EI19+EJ19+EK19+EL19+EM19)/2)))</f>
        <v>0</v>
      </c>
      <c r="EX19" s="405">
        <f t="shared" si="151"/>
        <v>0</v>
      </c>
      <c r="EY19" s="21">
        <f t="shared" ref="EY19:FF19" si="204">+EP19-EG19</f>
        <v>0</v>
      </c>
      <c r="EZ19" s="21">
        <f t="shared" si="204"/>
        <v>0</v>
      </c>
      <c r="FA19" s="21">
        <f t="shared" si="204"/>
        <v>0</v>
      </c>
      <c r="FB19" s="21">
        <f t="shared" si="204"/>
        <v>0</v>
      </c>
      <c r="FC19" s="21">
        <f t="shared" si="204"/>
        <v>0</v>
      </c>
      <c r="FD19" s="21">
        <f t="shared" si="204"/>
        <v>0</v>
      </c>
      <c r="FE19" s="21">
        <f t="shared" si="204"/>
        <v>0</v>
      </c>
      <c r="FF19" s="21">
        <f t="shared" si="204"/>
        <v>0</v>
      </c>
    </row>
    <row r="20" spans="2:162" ht="30" hidden="1" customHeight="1" thickBot="1" x14ac:dyDescent="0.6">
      <c r="B20" s="192"/>
      <c r="C20" s="235"/>
      <c r="D20" s="236"/>
      <c r="E20" s="237"/>
      <c r="F20" s="237"/>
      <c r="G20" s="238"/>
      <c r="H20" s="238"/>
      <c r="I20" s="238"/>
      <c r="J20" s="238"/>
      <c r="K20" s="239"/>
      <c r="L20" s="270"/>
      <c r="M20" s="12"/>
      <c r="N20" s="12"/>
      <c r="O20" s="12"/>
      <c r="P20" s="12"/>
      <c r="Q20" s="12"/>
      <c r="R20" s="12"/>
      <c r="S20" s="12"/>
      <c r="T20" s="12"/>
      <c r="U20" s="12"/>
      <c r="V20" s="12"/>
      <c r="W20" s="269"/>
      <c r="X20" s="219"/>
      <c r="Y20" s="220"/>
      <c r="Z20" s="15"/>
      <c r="AA20" s="16"/>
      <c r="AB20" s="17"/>
      <c r="AC20" s="12"/>
      <c r="AD20" s="12"/>
      <c r="AE20" s="12"/>
      <c r="AF20" s="12"/>
      <c r="AG20" s="12"/>
      <c r="AH20" s="12"/>
      <c r="AI20" s="12"/>
      <c r="AJ20" s="12"/>
      <c r="AK20" s="12"/>
      <c r="AL20" s="219"/>
      <c r="AM20" s="220"/>
      <c r="AN20" s="15"/>
      <c r="AO20" s="16"/>
      <c r="AP20" s="17"/>
      <c r="AQ20" s="12"/>
      <c r="AR20" s="12"/>
      <c r="AS20" s="12"/>
      <c r="AT20" s="12"/>
      <c r="AU20" s="12"/>
      <c r="AV20" s="12"/>
      <c r="AW20" s="12"/>
      <c r="AX20" s="12"/>
      <c r="AY20" s="12"/>
      <c r="AZ20" s="219"/>
      <c r="BA20" s="220"/>
      <c r="BB20" s="15"/>
      <c r="BC20" s="16"/>
      <c r="BD20" s="17"/>
      <c r="BE20" s="12"/>
      <c r="BF20" s="12"/>
      <c r="BG20" s="12"/>
      <c r="BH20" s="12"/>
      <c r="BI20" s="12"/>
      <c r="BJ20" s="12"/>
      <c r="BK20" s="12"/>
      <c r="BL20" s="12"/>
      <c r="BM20" s="12"/>
      <c r="BN20" s="219"/>
      <c r="BO20" s="220"/>
      <c r="BP20" s="15"/>
      <c r="BQ20" s="16"/>
      <c r="BR20" s="17"/>
      <c r="BS20" s="12"/>
      <c r="BT20" s="12"/>
      <c r="BU20" s="12"/>
      <c r="BV20" s="12"/>
      <c r="BW20" s="12"/>
      <c r="BX20" s="12"/>
      <c r="BY20" s="12"/>
      <c r="BZ20" s="12"/>
      <c r="CA20" s="12"/>
      <c r="CB20" s="219"/>
      <c r="CC20" s="220"/>
      <c r="CD20" s="15"/>
      <c r="CE20" s="16"/>
      <c r="CF20" s="17"/>
      <c r="CG20" s="12"/>
      <c r="CH20" s="12"/>
      <c r="CI20" s="12"/>
      <c r="CJ20" s="12"/>
      <c r="CK20" s="12"/>
      <c r="CL20" s="12"/>
      <c r="CM20" s="12"/>
      <c r="CN20" s="12"/>
      <c r="CO20" s="12"/>
      <c r="CP20" s="219"/>
      <c r="CQ20" s="220"/>
      <c r="CR20" s="15"/>
      <c r="CS20" s="16"/>
      <c r="CT20" s="17"/>
      <c r="CU20" s="12"/>
      <c r="CV20" s="12"/>
      <c r="CW20" s="12"/>
      <c r="CX20" s="12"/>
      <c r="CY20" s="12"/>
      <c r="CZ20" s="12"/>
      <c r="DA20" s="12"/>
      <c r="DB20" s="12"/>
      <c r="DC20" s="12"/>
      <c r="DD20" s="219"/>
      <c r="DE20" s="220"/>
      <c r="DF20" s="15"/>
      <c r="DG20" s="16"/>
      <c r="DH20" s="17"/>
      <c r="DI20" s="12"/>
      <c r="DJ20" s="12"/>
      <c r="DK20" s="12"/>
      <c r="DL20" s="12"/>
      <c r="DM20" s="12"/>
      <c r="DN20" s="12"/>
      <c r="DO20" s="12"/>
      <c r="DP20" s="12"/>
      <c r="DQ20" s="12"/>
      <c r="DR20" s="219"/>
      <c r="DS20" s="220"/>
      <c r="DT20" s="15"/>
      <c r="DU20" s="16"/>
      <c r="DV20" s="17"/>
      <c r="DW20" s="12"/>
      <c r="DX20" s="12"/>
      <c r="DY20" s="12"/>
      <c r="DZ20" s="12"/>
      <c r="EA20" s="12"/>
      <c r="EB20" s="12"/>
      <c r="EC20" s="12"/>
      <c r="ED20" s="12"/>
      <c r="EE20" s="12"/>
      <c r="EF20" s="397">
        <f t="shared" si="101"/>
        <v>0</v>
      </c>
      <c r="EG20" s="461">
        <f>IF($EG$7=$EN$7,EG21,EG21/2)</f>
        <v>0</v>
      </c>
      <c r="EH20" s="248">
        <f>IF($EH$7=$EN$7,EH21,EH21/2)</f>
        <v>0</v>
      </c>
      <c r="EI20" s="248">
        <f>IF($EI$7=$EN$7,EI21,EI21/2)</f>
        <v>0</v>
      </c>
      <c r="EJ20" s="248">
        <f>IF($EJ$7=$EN$7,EJ21,EJ21/2)</f>
        <v>0</v>
      </c>
      <c r="EK20" s="248">
        <f>IF($EK$7=$EN$7,EK21,EK21/2)</f>
        <v>0</v>
      </c>
      <c r="EL20" s="248">
        <f>IF($EL$7=$EN$7,EL21,EL21/2)</f>
        <v>0</v>
      </c>
      <c r="EM20" s="248">
        <f>IF($EM$7=$EN$7,EM21,EM21/2)</f>
        <v>0</v>
      </c>
      <c r="EN20" s="21"/>
      <c r="EO20" s="398">
        <f t="shared" si="150"/>
        <v>0</v>
      </c>
      <c r="EP20" s="221"/>
      <c r="EQ20" s="221"/>
      <c r="ER20" s="221"/>
      <c r="ES20" s="221"/>
      <c r="ET20" s="221"/>
      <c r="EU20" s="221"/>
      <c r="EV20" s="221"/>
      <c r="EW20" s="221"/>
      <c r="EX20" s="405">
        <f t="shared" si="151"/>
        <v>0</v>
      </c>
      <c r="EY20" s="21"/>
      <c r="EZ20" s="21"/>
      <c r="FA20" s="21"/>
      <c r="FB20" s="21"/>
      <c r="FC20" s="21"/>
      <c r="FD20" s="21"/>
      <c r="FE20" s="21"/>
      <c r="FF20" s="21"/>
    </row>
    <row r="21" spans="2:162" ht="30" customHeight="1" thickBot="1" x14ac:dyDescent="0.6">
      <c r="B21" s="192">
        <v>7</v>
      </c>
      <c r="C21" s="230"/>
      <c r="D21" s="231"/>
      <c r="E21" s="232"/>
      <c r="F21" s="232"/>
      <c r="G21" s="233"/>
      <c r="H21" s="233"/>
      <c r="I21" s="233"/>
      <c r="J21" s="233"/>
      <c r="K21" s="234"/>
      <c r="L21" s="270"/>
      <c r="M21" s="12"/>
      <c r="N21" s="12"/>
      <c r="O21" s="12"/>
      <c r="P21" s="12"/>
      <c r="Q21" s="12"/>
      <c r="R21" s="12"/>
      <c r="S21" s="12"/>
      <c r="T21" s="12"/>
      <c r="U21" s="12"/>
      <c r="V21" s="12"/>
      <c r="W21" s="269"/>
      <c r="X21" s="595">
        <f>+D21</f>
        <v>0</v>
      </c>
      <c r="Y21" s="581"/>
      <c r="Z21" s="15">
        <f t="shared" si="153"/>
        <v>0</v>
      </c>
      <c r="AA21" s="16">
        <f t="shared" si="154"/>
        <v>0</v>
      </c>
      <c r="AB21" s="17">
        <f t="shared" si="155"/>
        <v>0</v>
      </c>
      <c r="AC21" s="12">
        <f t="shared" si="156"/>
        <v>0</v>
      </c>
      <c r="AD21" s="12">
        <f t="shared" si="157"/>
        <v>0</v>
      </c>
      <c r="AE21" s="12">
        <f t="shared" si="158"/>
        <v>0</v>
      </c>
      <c r="AF21" s="12">
        <f t="shared" si="159"/>
        <v>0</v>
      </c>
      <c r="AG21" s="12">
        <f t="shared" si="160"/>
        <v>0</v>
      </c>
      <c r="AH21" s="12">
        <f t="shared" si="161"/>
        <v>0</v>
      </c>
      <c r="AI21" s="12">
        <f t="shared" si="162"/>
        <v>0</v>
      </c>
      <c r="AJ21" s="12">
        <f t="shared" si="163"/>
        <v>0</v>
      </c>
      <c r="AK21" s="12">
        <f t="shared" si="164"/>
        <v>0</v>
      </c>
      <c r="AL21" s="595">
        <f>+E21</f>
        <v>0</v>
      </c>
      <c r="AM21" s="581"/>
      <c r="AN21" s="15">
        <f t="shared" si="165"/>
        <v>0</v>
      </c>
      <c r="AO21" s="16">
        <f t="shared" si="166"/>
        <v>0</v>
      </c>
      <c r="AP21" s="17">
        <f t="shared" si="167"/>
        <v>0</v>
      </c>
      <c r="AQ21" s="12">
        <f t="shared" si="168"/>
        <v>0</v>
      </c>
      <c r="AR21" s="12">
        <f t="shared" si="169"/>
        <v>0</v>
      </c>
      <c r="AS21" s="12">
        <f t="shared" si="170"/>
        <v>0</v>
      </c>
      <c r="AT21" s="12">
        <f t="shared" si="171"/>
        <v>0</v>
      </c>
      <c r="AU21" s="12">
        <f t="shared" si="172"/>
        <v>0</v>
      </c>
      <c r="AV21" s="12">
        <f t="shared" si="173"/>
        <v>0</v>
      </c>
      <c r="AW21" s="12">
        <f t="shared" si="174"/>
        <v>0</v>
      </c>
      <c r="AX21" s="12">
        <f t="shared" si="175"/>
        <v>0</v>
      </c>
      <c r="AY21" s="12">
        <f t="shared" si="176"/>
        <v>0</v>
      </c>
      <c r="AZ21" s="595">
        <f>+F21</f>
        <v>0</v>
      </c>
      <c r="BA21" s="581"/>
      <c r="BB21" s="15">
        <f t="shared" si="177"/>
        <v>0</v>
      </c>
      <c r="BC21" s="16">
        <f t="shared" si="178"/>
        <v>0</v>
      </c>
      <c r="BD21" s="17">
        <f t="shared" si="179"/>
        <v>0</v>
      </c>
      <c r="BE21" s="12">
        <f t="shared" si="180"/>
        <v>0</v>
      </c>
      <c r="BF21" s="12">
        <f t="shared" si="181"/>
        <v>0</v>
      </c>
      <c r="BG21" s="12">
        <f t="shared" si="182"/>
        <v>0</v>
      </c>
      <c r="BH21" s="12">
        <f t="shared" si="183"/>
        <v>0</v>
      </c>
      <c r="BI21" s="12">
        <f t="shared" si="184"/>
        <v>0</v>
      </c>
      <c r="BJ21" s="12">
        <f t="shared" si="185"/>
        <v>0</v>
      </c>
      <c r="BK21" s="12">
        <f t="shared" si="186"/>
        <v>0</v>
      </c>
      <c r="BL21" s="12">
        <f t="shared" si="187"/>
        <v>0</v>
      </c>
      <c r="BM21" s="12">
        <f t="shared" si="188"/>
        <v>0</v>
      </c>
      <c r="BN21" s="595">
        <f>+G21</f>
        <v>0</v>
      </c>
      <c r="BO21" s="581"/>
      <c r="BP21" s="15">
        <f t="shared" si="189"/>
        <v>0</v>
      </c>
      <c r="BQ21" s="16">
        <f t="shared" si="190"/>
        <v>0</v>
      </c>
      <c r="BR21" s="17">
        <f t="shared" si="191"/>
        <v>0</v>
      </c>
      <c r="BS21" s="12">
        <f t="shared" si="192"/>
        <v>0</v>
      </c>
      <c r="BT21" s="12">
        <f t="shared" si="193"/>
        <v>0</v>
      </c>
      <c r="BU21" s="12">
        <f t="shared" si="194"/>
        <v>0</v>
      </c>
      <c r="BV21" s="12">
        <f t="shared" si="195"/>
        <v>0</v>
      </c>
      <c r="BW21" s="12">
        <f t="shared" si="196"/>
        <v>0</v>
      </c>
      <c r="BX21" s="12">
        <f t="shared" si="197"/>
        <v>0</v>
      </c>
      <c r="BY21" s="12">
        <f t="shared" si="198"/>
        <v>0</v>
      </c>
      <c r="BZ21" s="12">
        <f t="shared" si="199"/>
        <v>0</v>
      </c>
      <c r="CA21" s="12">
        <f t="shared" si="200"/>
        <v>0</v>
      </c>
      <c r="CB21" s="595">
        <f>+H21</f>
        <v>0</v>
      </c>
      <c r="CC21" s="581"/>
      <c r="CD21" s="15">
        <f t="shared" si="52"/>
        <v>0</v>
      </c>
      <c r="CE21" s="16">
        <f t="shared" si="53"/>
        <v>0</v>
      </c>
      <c r="CF21" s="17">
        <f t="shared" si="54"/>
        <v>0</v>
      </c>
      <c r="CG21" s="12">
        <f t="shared" si="55"/>
        <v>0</v>
      </c>
      <c r="CH21" s="12">
        <f t="shared" si="56"/>
        <v>0</v>
      </c>
      <c r="CI21" s="12">
        <f t="shared" si="57"/>
        <v>0</v>
      </c>
      <c r="CJ21" s="12">
        <f t="shared" si="58"/>
        <v>0</v>
      </c>
      <c r="CK21" s="12">
        <f t="shared" si="59"/>
        <v>0</v>
      </c>
      <c r="CL21" s="12">
        <f t="shared" si="60"/>
        <v>0</v>
      </c>
      <c r="CM21" s="12">
        <f t="shared" si="61"/>
        <v>0</v>
      </c>
      <c r="CN21" s="12">
        <f t="shared" si="62"/>
        <v>0</v>
      </c>
      <c r="CO21" s="12">
        <f t="shared" si="63"/>
        <v>0</v>
      </c>
      <c r="CP21" s="595">
        <f>+I21</f>
        <v>0</v>
      </c>
      <c r="CQ21" s="581"/>
      <c r="CR21" s="15">
        <f t="shared" si="64"/>
        <v>0</v>
      </c>
      <c r="CS21" s="16">
        <f t="shared" si="65"/>
        <v>0</v>
      </c>
      <c r="CT21" s="17">
        <f t="shared" si="66"/>
        <v>0</v>
      </c>
      <c r="CU21" s="12">
        <f t="shared" si="67"/>
        <v>0</v>
      </c>
      <c r="CV21" s="12">
        <f t="shared" si="68"/>
        <v>0</v>
      </c>
      <c r="CW21" s="12">
        <f t="shared" si="69"/>
        <v>0</v>
      </c>
      <c r="CX21" s="12">
        <f t="shared" si="70"/>
        <v>0</v>
      </c>
      <c r="CY21" s="12">
        <f t="shared" si="71"/>
        <v>0</v>
      </c>
      <c r="CZ21" s="12">
        <f t="shared" si="72"/>
        <v>0</v>
      </c>
      <c r="DA21" s="12">
        <f t="shared" si="73"/>
        <v>0</v>
      </c>
      <c r="DB21" s="12">
        <f t="shared" si="74"/>
        <v>0</v>
      </c>
      <c r="DC21" s="12">
        <f t="shared" si="75"/>
        <v>0</v>
      </c>
      <c r="DD21" s="595">
        <f>+J21</f>
        <v>0</v>
      </c>
      <c r="DE21" s="581"/>
      <c r="DF21" s="15">
        <f t="shared" si="76"/>
        <v>0</v>
      </c>
      <c r="DG21" s="16">
        <f t="shared" si="77"/>
        <v>0</v>
      </c>
      <c r="DH21" s="17">
        <f t="shared" si="78"/>
        <v>0</v>
      </c>
      <c r="DI21" s="12">
        <f t="shared" si="79"/>
        <v>0</v>
      </c>
      <c r="DJ21" s="12">
        <f t="shared" si="80"/>
        <v>0</v>
      </c>
      <c r="DK21" s="12">
        <f t="shared" si="81"/>
        <v>0</v>
      </c>
      <c r="DL21" s="12">
        <f t="shared" si="82"/>
        <v>0</v>
      </c>
      <c r="DM21" s="12">
        <f t="shared" si="83"/>
        <v>0</v>
      </c>
      <c r="DN21" s="12">
        <f t="shared" si="84"/>
        <v>0</v>
      </c>
      <c r="DO21" s="12">
        <f t="shared" si="85"/>
        <v>0</v>
      </c>
      <c r="DP21" s="12">
        <f t="shared" si="86"/>
        <v>0</v>
      </c>
      <c r="DQ21" s="12">
        <f t="shared" si="87"/>
        <v>0</v>
      </c>
      <c r="DR21" s="595">
        <f>+K21</f>
        <v>0</v>
      </c>
      <c r="DS21" s="581"/>
      <c r="DT21" s="15">
        <f t="shared" si="88"/>
        <v>0</v>
      </c>
      <c r="DU21" s="16">
        <f t="shared" si="89"/>
        <v>0</v>
      </c>
      <c r="DV21" s="17">
        <f t="shared" si="90"/>
        <v>0</v>
      </c>
      <c r="DW21" s="12">
        <f t="shared" si="91"/>
        <v>0</v>
      </c>
      <c r="DX21" s="12">
        <f t="shared" si="92"/>
        <v>0</v>
      </c>
      <c r="DY21" s="12">
        <f t="shared" si="93"/>
        <v>0</v>
      </c>
      <c r="DZ21" s="12">
        <f t="shared" si="94"/>
        <v>0</v>
      </c>
      <c r="EA21" s="12">
        <f t="shared" si="95"/>
        <v>0</v>
      </c>
      <c r="EB21" s="12">
        <f t="shared" si="96"/>
        <v>0</v>
      </c>
      <c r="EC21" s="12">
        <f t="shared" si="97"/>
        <v>0</v>
      </c>
      <c r="ED21" s="12">
        <f t="shared" si="98"/>
        <v>0</v>
      </c>
      <c r="EE21" s="12">
        <f t="shared" si="99"/>
        <v>0</v>
      </c>
      <c r="EF21" s="397">
        <f t="shared" si="101"/>
        <v>0</v>
      </c>
      <c r="EG21" s="21">
        <f>IF(IF(AA21&gt;6,12,AA21*2)+IF(AB21&gt;15,2,0)+IF(Z21=1,12,0)&gt;12,12,IF(AA21&gt;6,12,AA21*2)+IF(AB21&gt;15,2,0)+IF(Z21=1,12,0))</f>
        <v>0</v>
      </c>
      <c r="EH21" s="21">
        <f>IF(IF(AO21&gt;6,12,AO21*2)+IF(AP21&gt;15,2,0)+IF(AN21=1,12,0)&gt;12,12,IF(AO21&gt;6,12,AO21*2)+IF(AP21&gt;15,2,0)+IF(AN21=1,12,0))</f>
        <v>0</v>
      </c>
      <c r="EI21" s="21">
        <f>IF(IF(BC21&gt;6,12,BC21*2)+IF(BD21&gt;15,2,0)+IF(BB21=1,12,0)&gt;12,12,IF(BC21&gt;6,12,BC21*2)+IF(BD21&gt;15,2,0)+IF(BB21=1,12,0))</f>
        <v>0</v>
      </c>
      <c r="EJ21" s="21">
        <f>IF(IF(BQ21&gt;6,12,BQ21*2)+IF(BR21&gt;15,2,0)+IF(BP21=1,12,0)&gt;12,12,IF(BQ21&gt;6,12,BQ21*2)+IF(BR21&gt;15,2,0)+IF(BP21=1,12,0))</f>
        <v>0</v>
      </c>
      <c r="EK21" s="21">
        <f>IF(IF(CE21&gt;6,12,CE21*2)+IF(CF21&gt;15,2,0)+IF(CD21=1,12,0)&gt;12,12,IF(CE21&gt;6,12,CE21*2)+IF(CF21&gt;15,2,0)+IF(CD21=1,12,0))</f>
        <v>0</v>
      </c>
      <c r="EL21" s="21">
        <f>IF(IF(CS21&gt;6,12,CS21*2)+IF(CT21&gt;15,2,0)+IF(CR21=1,12,0)&gt;12,12,IF(CS21&gt;6,12,CS21*2)+IF(CT21&gt;15,2,0)+IF(CR21=1,12,0))</f>
        <v>0</v>
      </c>
      <c r="EM21" s="21">
        <f>IF(IF(DG21&gt;6,12,DG21*2)+IF(DH21&gt;15,2,0)+IF(DF21=1,12,0)&gt;12,12,IF(DG21&gt;6,12,DG21*2)+IF(DH21&gt;15,2,0)+IF(F21=1,12,0))</f>
        <v>0</v>
      </c>
      <c r="EN21" s="21">
        <f>IF(IF(DU21&gt;6,12,DU21*2)+IF(DV21&gt;15,2,0)+IF(DT21=1,12,0)&gt;12,12,IF(DU21&gt;6,12,DU21*2)+IF(DV21&gt;15,2,0)+IF(DT21=1,12,0))</f>
        <v>0</v>
      </c>
      <c r="EO21" s="398">
        <f t="shared" si="150"/>
        <v>0</v>
      </c>
      <c r="EP21" s="221">
        <f>IF( AND(EN7=EG7,EN21&gt;0),     IF(+EG21+EN21+((EH21+EI21+EJ21+EK21+EL21+EM21)/2)&gt;12,12,   +EG21+EN21+((EH21+EI21+EJ21+EK21+EL21+EM21)/2)),  IF(+EG21+((EH21+EI21+EJ21+EK21+EL21+EM21+EN21)/2)&gt;12,12,+EG21+((EH21+EI21+EJ21+EK21+EL21+EM21+EN21)/2)))</f>
        <v>0</v>
      </c>
      <c r="EQ21" s="221">
        <f>IF( AND($EN$7=$EH$7,EN21&gt;0),    IF(+EH21+EN21+((EG21+EI21+EJ21+EK21+EL21+EM21)/2)&gt;12,12,+EH21+EN21+((EG21+EI21+EJ21+EK21+EL21+EM21)/2)),IF(+EH21+((EG21+EI21+EJ21+EK21+EL21+EM21+EN21)/2)&gt;12,12,+EH21+((EG21+EI21+EJ21+EK21+EL21+EM21+EN21)/2)))</f>
        <v>0</v>
      </c>
      <c r="ER21" s="221">
        <f>IF(AND($EN$7=$EI$7,EN21&gt;0),    IF(+EI21+EN21+((EG21+EH21+EJ21+EK21+EL21+EM21)/2)&gt;12,12,      +EI21+EN21+((EG21+EH21+EJ21+EK21+EL21+EM21)/2)), IF(+EI21+((EG21+EH21+EJ21+EK21+EL21+EM21+EN21)/2)&gt;12,12,+EI21+((EG21+EH21+EJ21+EK21+EL21+EM21+EN21)/2)))</f>
        <v>0</v>
      </c>
      <c r="ES21" s="221">
        <f>IF(AND($EN$7=$EJ$7,EN21&gt;0),   IF(+EJ21+EN21+((EG21+EH21+EI21+EK21+EL21+EM21)/2)&gt;12,12,+EJ21+EN21+((EG21+EH21+EK21+EL21+EM21+EI21)/2)),IF(+EJ21+((EG21+EH21+EI21+EK21+EL21+EM21+EN21)/2)&gt;12,12,+EJ21+((EN21+EG21+EH21+EK21+EL21+EM21+EI21)/2)))</f>
        <v>0</v>
      </c>
      <c r="ET21" s="221">
        <f>IF(AND($EN$7=$EK$7,EN21&gt;0), IF(+EK21+EN21+((EG21+EH21+EI21+EJ21+EL21+EM21)/2)&gt;12,12,+EK21+EN21+((EG21+EH21+EI21+EJ21+EL21+EM21)/2)),  IF(+EK21+((EG21+EH21+EI21+EJ21+EL21+EM21+EN21)/2)&gt;12,12,+EK21+((EG21+EH21+EI21+EJ21+EL21+EM21+EN21)/2)))</f>
        <v>0</v>
      </c>
      <c r="EU21" s="221">
        <f>IF(AND($EN$7=$EL$7,EN21&gt;0),  IF(+EL21+EN21+((EG21+EH21+EI21+EJ21+EK21+EM21)/2)&gt;12,12,+EL21+EN21+((EG21+EH21+EI21+EJ21+EK21+EM21)/2)), IF(+EL21+((EG21+EH21+EI21+EJ21+EK21+EL21+EM21+EN21)/2)&gt;12,12,+EL21+((EG21+EH21+EI21+EJ21+EK21+EM21+EN21)/2)))</f>
        <v>0</v>
      </c>
      <c r="EV21" s="221">
        <f>IF(AND( $EN$7=$EM$7, EN21&gt;0), IF(+EM21+EN21+((EG21+EH21+EI21+EJ21+EK21+EL21)/2)&gt;12,12,+EM21+EN21+((EG21+EH21+EI21+EJ21+EK21+EL21)/2)),DG77+ IF(+EM21+((EG21+EH21+EI21+EJ21+EK21+EL21+EN21)/2)&gt;12,12,+EM21+((EG21+EH21+EI21+EJ21+EK21+EL21+EN21)/2)))</f>
        <v>0</v>
      </c>
      <c r="EW21" s="221">
        <f>IF( N21&gt;0, IF(+EN21+((EG21+EH21+EI21+EJ21+EK21+EL21+EM21)/2)&gt;12,12,+EN21+((EG21+EH21+EI21+EJ21+EK21+EL21+EM21)/2)),IF(+EN21+((EG21+EH21+EI21+EJ21+EK21+EL21+EM21)/2)&gt;12,12,+EN21+((EG21+EH21+EI21+EJ21+EK21+EL21+EM21)/2)))</f>
        <v>0</v>
      </c>
      <c r="EX21" s="405">
        <f t="shared" si="151"/>
        <v>0</v>
      </c>
      <c r="EY21" s="21">
        <f t="shared" ref="EY21:FF21" si="205">+EP21-EG21</f>
        <v>0</v>
      </c>
      <c r="EZ21" s="21">
        <f t="shared" si="205"/>
        <v>0</v>
      </c>
      <c r="FA21" s="21">
        <f t="shared" si="205"/>
        <v>0</v>
      </c>
      <c r="FB21" s="21">
        <f t="shared" si="205"/>
        <v>0</v>
      </c>
      <c r="FC21" s="21">
        <f t="shared" si="205"/>
        <v>0</v>
      </c>
      <c r="FD21" s="21">
        <f t="shared" si="205"/>
        <v>0</v>
      </c>
      <c r="FE21" s="21">
        <f t="shared" si="205"/>
        <v>0</v>
      </c>
      <c r="FF21" s="21">
        <f t="shared" si="205"/>
        <v>0</v>
      </c>
    </row>
    <row r="22" spans="2:162" ht="30" hidden="1" customHeight="1" thickBot="1" x14ac:dyDescent="0.6">
      <c r="B22" s="192"/>
      <c r="C22" s="235"/>
      <c r="D22" s="236"/>
      <c r="E22" s="237"/>
      <c r="F22" s="237"/>
      <c r="G22" s="238"/>
      <c r="H22" s="238"/>
      <c r="I22" s="238"/>
      <c r="J22" s="238"/>
      <c r="K22" s="239"/>
      <c r="L22" s="270"/>
      <c r="M22" s="12"/>
      <c r="N22" s="12"/>
      <c r="O22" s="12"/>
      <c r="P22" s="12"/>
      <c r="Q22" s="12"/>
      <c r="R22" s="12"/>
      <c r="S22" s="12"/>
      <c r="T22" s="12"/>
      <c r="U22" s="12"/>
      <c r="V22" s="12"/>
      <c r="W22" s="269"/>
      <c r="X22" s="219"/>
      <c r="Y22" s="220"/>
      <c r="Z22" s="15"/>
      <c r="AA22" s="16"/>
      <c r="AB22" s="17"/>
      <c r="AC22" s="12"/>
      <c r="AD22" s="12"/>
      <c r="AE22" s="12"/>
      <c r="AF22" s="12"/>
      <c r="AG22" s="12"/>
      <c r="AH22" s="12"/>
      <c r="AI22" s="12"/>
      <c r="AJ22" s="12"/>
      <c r="AK22" s="12"/>
      <c r="AL22" s="219"/>
      <c r="AM22" s="220"/>
      <c r="AN22" s="15"/>
      <c r="AO22" s="16"/>
      <c r="AP22" s="17"/>
      <c r="AQ22" s="12"/>
      <c r="AR22" s="12"/>
      <c r="AS22" s="12"/>
      <c r="AT22" s="12"/>
      <c r="AU22" s="12"/>
      <c r="AV22" s="12"/>
      <c r="AW22" s="12"/>
      <c r="AX22" s="12"/>
      <c r="AY22" s="12"/>
      <c r="AZ22" s="219"/>
      <c r="BA22" s="220"/>
      <c r="BB22" s="15"/>
      <c r="BC22" s="16"/>
      <c r="BD22" s="17"/>
      <c r="BE22" s="12"/>
      <c r="BF22" s="12"/>
      <c r="BG22" s="12"/>
      <c r="BH22" s="12"/>
      <c r="BI22" s="12"/>
      <c r="BJ22" s="12"/>
      <c r="BK22" s="12"/>
      <c r="BL22" s="12"/>
      <c r="BM22" s="12"/>
      <c r="BN22" s="219"/>
      <c r="BO22" s="220"/>
      <c r="BP22" s="15"/>
      <c r="BQ22" s="16"/>
      <c r="BR22" s="17"/>
      <c r="BS22" s="12"/>
      <c r="BT22" s="12"/>
      <c r="BU22" s="12"/>
      <c r="BV22" s="12"/>
      <c r="BW22" s="12"/>
      <c r="BX22" s="12"/>
      <c r="BY22" s="12"/>
      <c r="BZ22" s="12"/>
      <c r="CA22" s="12"/>
      <c r="CB22" s="219"/>
      <c r="CC22" s="220"/>
      <c r="CD22" s="15"/>
      <c r="CE22" s="16"/>
      <c r="CF22" s="17"/>
      <c r="CG22" s="12"/>
      <c r="CH22" s="12"/>
      <c r="CI22" s="12"/>
      <c r="CJ22" s="12"/>
      <c r="CK22" s="12"/>
      <c r="CL22" s="12"/>
      <c r="CM22" s="12"/>
      <c r="CN22" s="12"/>
      <c r="CO22" s="12"/>
      <c r="CP22" s="219"/>
      <c r="CQ22" s="220"/>
      <c r="CR22" s="15"/>
      <c r="CS22" s="16"/>
      <c r="CT22" s="17"/>
      <c r="CU22" s="12"/>
      <c r="CV22" s="12"/>
      <c r="CW22" s="12"/>
      <c r="CX22" s="12"/>
      <c r="CY22" s="12"/>
      <c r="CZ22" s="12"/>
      <c r="DA22" s="12"/>
      <c r="DB22" s="12"/>
      <c r="DC22" s="12"/>
      <c r="DD22" s="219"/>
      <c r="DE22" s="220"/>
      <c r="DF22" s="15"/>
      <c r="DG22" s="16"/>
      <c r="DH22" s="17"/>
      <c r="DI22" s="12"/>
      <c r="DJ22" s="12"/>
      <c r="DK22" s="12"/>
      <c r="DL22" s="12"/>
      <c r="DM22" s="12"/>
      <c r="DN22" s="12"/>
      <c r="DO22" s="12"/>
      <c r="DP22" s="12"/>
      <c r="DQ22" s="12"/>
      <c r="DR22" s="219"/>
      <c r="DS22" s="220"/>
      <c r="DT22" s="15"/>
      <c r="DU22" s="16"/>
      <c r="DV22" s="17"/>
      <c r="DW22" s="12"/>
      <c r="DX22" s="12"/>
      <c r="DY22" s="12"/>
      <c r="DZ22" s="12"/>
      <c r="EA22" s="12"/>
      <c r="EB22" s="12"/>
      <c r="EC22" s="12"/>
      <c r="ED22" s="12"/>
      <c r="EE22" s="12"/>
      <c r="EF22" s="397">
        <f t="shared" si="101"/>
        <v>0</v>
      </c>
      <c r="EG22" s="461">
        <f>IF($EG$7=$EN$7,EG23,EG23/2)</f>
        <v>0</v>
      </c>
      <c r="EH22" s="248">
        <f>IF($EH$7=$EN$7,EH23,EH23/2)</f>
        <v>0</v>
      </c>
      <c r="EI22" s="248">
        <f>IF($EI$7=$EN$7,EI23,EI23/2)</f>
        <v>0</v>
      </c>
      <c r="EJ22" s="248">
        <f>IF($EJ$7=$EN$7,EJ23,EJ23/2)</f>
        <v>0</v>
      </c>
      <c r="EK22" s="248">
        <f>IF($EK$7=$EN$7,EK23,EK23/2)</f>
        <v>0</v>
      </c>
      <c r="EL22" s="248">
        <f>IF($EL$7=$EN$7,EL23,EL23/2)</f>
        <v>0</v>
      </c>
      <c r="EM22" s="248">
        <f>IF($EM$7=$EN$7,EM23,EM23/2)</f>
        <v>0</v>
      </c>
      <c r="EN22" s="21"/>
      <c r="EO22" s="398">
        <f t="shared" si="150"/>
        <v>0</v>
      </c>
      <c r="EP22" s="221"/>
      <c r="EQ22" s="221"/>
      <c r="ER22" s="221"/>
      <c r="ES22" s="221"/>
      <c r="ET22" s="221"/>
      <c r="EU22" s="221"/>
      <c r="EV22" s="221"/>
      <c r="EW22" s="221"/>
      <c r="EX22" s="405">
        <f t="shared" si="151"/>
        <v>0</v>
      </c>
      <c r="EY22" s="21"/>
      <c r="EZ22" s="21"/>
      <c r="FA22" s="21"/>
      <c r="FB22" s="21"/>
      <c r="FC22" s="21"/>
      <c r="FD22" s="21"/>
      <c r="FE22" s="21"/>
      <c r="FF22" s="21"/>
    </row>
    <row r="23" spans="2:162" ht="30" customHeight="1" thickBot="1" x14ac:dyDescent="0.6">
      <c r="B23" s="192">
        <v>8</v>
      </c>
      <c r="C23" s="230"/>
      <c r="D23" s="231"/>
      <c r="E23" s="232"/>
      <c r="F23" s="232"/>
      <c r="G23" s="233"/>
      <c r="H23" s="233"/>
      <c r="I23" s="233"/>
      <c r="J23" s="233"/>
      <c r="K23" s="234"/>
      <c r="L23" s="270"/>
      <c r="M23" s="12"/>
      <c r="N23" s="12"/>
      <c r="O23" s="12"/>
      <c r="P23" s="12"/>
      <c r="Q23" s="12"/>
      <c r="R23" s="12"/>
      <c r="S23" s="12"/>
      <c r="T23" s="12"/>
      <c r="U23" s="12"/>
      <c r="V23" s="12"/>
      <c r="W23" s="269"/>
      <c r="X23" s="595">
        <f>+D23</f>
        <v>0</v>
      </c>
      <c r="Y23" s="581"/>
      <c r="Z23" s="15">
        <f t="shared" si="153"/>
        <v>0</v>
      </c>
      <c r="AA23" s="16">
        <f t="shared" si="154"/>
        <v>0</v>
      </c>
      <c r="AB23" s="17">
        <f t="shared" si="155"/>
        <v>0</v>
      </c>
      <c r="AC23" s="12">
        <f t="shared" si="156"/>
        <v>0</v>
      </c>
      <c r="AD23" s="12">
        <f t="shared" si="157"/>
        <v>0</v>
      </c>
      <c r="AE23" s="12">
        <f t="shared" si="158"/>
        <v>0</v>
      </c>
      <c r="AF23" s="12">
        <f t="shared" si="159"/>
        <v>0</v>
      </c>
      <c r="AG23" s="12">
        <f t="shared" si="160"/>
        <v>0</v>
      </c>
      <c r="AH23" s="12">
        <f t="shared" si="161"/>
        <v>0</v>
      </c>
      <c r="AI23" s="12">
        <f t="shared" si="162"/>
        <v>0</v>
      </c>
      <c r="AJ23" s="12">
        <f t="shared" si="163"/>
        <v>0</v>
      </c>
      <c r="AK23" s="12">
        <f t="shared" si="164"/>
        <v>0</v>
      </c>
      <c r="AL23" s="595">
        <f>+E23</f>
        <v>0</v>
      </c>
      <c r="AM23" s="581"/>
      <c r="AN23" s="15">
        <f t="shared" si="165"/>
        <v>0</v>
      </c>
      <c r="AO23" s="16">
        <f t="shared" si="166"/>
        <v>0</v>
      </c>
      <c r="AP23" s="17">
        <f t="shared" si="167"/>
        <v>0</v>
      </c>
      <c r="AQ23" s="12">
        <f t="shared" si="168"/>
        <v>0</v>
      </c>
      <c r="AR23" s="12">
        <f t="shared" si="169"/>
        <v>0</v>
      </c>
      <c r="AS23" s="12">
        <f t="shared" si="170"/>
        <v>0</v>
      </c>
      <c r="AT23" s="12">
        <f t="shared" si="171"/>
        <v>0</v>
      </c>
      <c r="AU23" s="12">
        <f t="shared" si="172"/>
        <v>0</v>
      </c>
      <c r="AV23" s="12">
        <f t="shared" si="173"/>
        <v>0</v>
      </c>
      <c r="AW23" s="12">
        <f t="shared" si="174"/>
        <v>0</v>
      </c>
      <c r="AX23" s="12">
        <f t="shared" si="175"/>
        <v>0</v>
      </c>
      <c r="AY23" s="12">
        <f t="shared" si="176"/>
        <v>0</v>
      </c>
      <c r="AZ23" s="595">
        <f>+F23</f>
        <v>0</v>
      </c>
      <c r="BA23" s="581"/>
      <c r="BB23" s="15">
        <f t="shared" si="177"/>
        <v>0</v>
      </c>
      <c r="BC23" s="16">
        <f t="shared" si="178"/>
        <v>0</v>
      </c>
      <c r="BD23" s="17">
        <f t="shared" si="179"/>
        <v>0</v>
      </c>
      <c r="BE23" s="12">
        <f t="shared" si="180"/>
        <v>0</v>
      </c>
      <c r="BF23" s="12">
        <f t="shared" si="181"/>
        <v>0</v>
      </c>
      <c r="BG23" s="12">
        <f t="shared" si="182"/>
        <v>0</v>
      </c>
      <c r="BH23" s="12">
        <f t="shared" si="183"/>
        <v>0</v>
      </c>
      <c r="BI23" s="12">
        <f t="shared" si="184"/>
        <v>0</v>
      </c>
      <c r="BJ23" s="12">
        <f t="shared" si="185"/>
        <v>0</v>
      </c>
      <c r="BK23" s="12">
        <f t="shared" si="186"/>
        <v>0</v>
      </c>
      <c r="BL23" s="12">
        <f t="shared" si="187"/>
        <v>0</v>
      </c>
      <c r="BM23" s="12">
        <f t="shared" si="188"/>
        <v>0</v>
      </c>
      <c r="BN23" s="595">
        <f>+G23</f>
        <v>0</v>
      </c>
      <c r="BO23" s="581"/>
      <c r="BP23" s="15">
        <f t="shared" si="189"/>
        <v>0</v>
      </c>
      <c r="BQ23" s="16">
        <f t="shared" si="190"/>
        <v>0</v>
      </c>
      <c r="BR23" s="17">
        <f t="shared" si="191"/>
        <v>0</v>
      </c>
      <c r="BS23" s="12">
        <f t="shared" si="192"/>
        <v>0</v>
      </c>
      <c r="BT23" s="12">
        <f t="shared" si="193"/>
        <v>0</v>
      </c>
      <c r="BU23" s="12">
        <f t="shared" si="194"/>
        <v>0</v>
      </c>
      <c r="BV23" s="12">
        <f t="shared" si="195"/>
        <v>0</v>
      </c>
      <c r="BW23" s="12">
        <f t="shared" si="196"/>
        <v>0</v>
      </c>
      <c r="BX23" s="12">
        <f t="shared" si="197"/>
        <v>0</v>
      </c>
      <c r="BY23" s="12">
        <f t="shared" si="198"/>
        <v>0</v>
      </c>
      <c r="BZ23" s="12">
        <f t="shared" si="199"/>
        <v>0</v>
      </c>
      <c r="CA23" s="12">
        <f t="shared" si="200"/>
        <v>0</v>
      </c>
      <c r="CB23" s="595">
        <f>+H23</f>
        <v>0</v>
      </c>
      <c r="CC23" s="581"/>
      <c r="CD23" s="15">
        <f t="shared" si="52"/>
        <v>0</v>
      </c>
      <c r="CE23" s="16">
        <f t="shared" si="53"/>
        <v>0</v>
      </c>
      <c r="CF23" s="17">
        <f t="shared" si="54"/>
        <v>0</v>
      </c>
      <c r="CG23" s="12">
        <f t="shared" si="55"/>
        <v>0</v>
      </c>
      <c r="CH23" s="12">
        <f t="shared" si="56"/>
        <v>0</v>
      </c>
      <c r="CI23" s="12">
        <f t="shared" si="57"/>
        <v>0</v>
      </c>
      <c r="CJ23" s="12">
        <f t="shared" si="58"/>
        <v>0</v>
      </c>
      <c r="CK23" s="12">
        <f t="shared" si="59"/>
        <v>0</v>
      </c>
      <c r="CL23" s="12">
        <f t="shared" si="60"/>
        <v>0</v>
      </c>
      <c r="CM23" s="12">
        <f t="shared" si="61"/>
        <v>0</v>
      </c>
      <c r="CN23" s="12">
        <f t="shared" si="62"/>
        <v>0</v>
      </c>
      <c r="CO23" s="12">
        <f t="shared" si="63"/>
        <v>0</v>
      </c>
      <c r="CP23" s="595">
        <f>+I23</f>
        <v>0</v>
      </c>
      <c r="CQ23" s="581"/>
      <c r="CR23" s="15">
        <f t="shared" si="64"/>
        <v>0</v>
      </c>
      <c r="CS23" s="16">
        <f t="shared" si="65"/>
        <v>0</v>
      </c>
      <c r="CT23" s="17">
        <f t="shared" si="66"/>
        <v>0</v>
      </c>
      <c r="CU23" s="12">
        <f t="shared" si="67"/>
        <v>0</v>
      </c>
      <c r="CV23" s="12">
        <f t="shared" si="68"/>
        <v>0</v>
      </c>
      <c r="CW23" s="12">
        <f t="shared" si="69"/>
        <v>0</v>
      </c>
      <c r="CX23" s="12">
        <f t="shared" si="70"/>
        <v>0</v>
      </c>
      <c r="CY23" s="12">
        <f t="shared" si="71"/>
        <v>0</v>
      </c>
      <c r="CZ23" s="12">
        <f t="shared" si="72"/>
        <v>0</v>
      </c>
      <c r="DA23" s="12">
        <f t="shared" si="73"/>
        <v>0</v>
      </c>
      <c r="DB23" s="12">
        <f t="shared" si="74"/>
        <v>0</v>
      </c>
      <c r="DC23" s="12">
        <f t="shared" si="75"/>
        <v>0</v>
      </c>
      <c r="DD23" s="595">
        <f>+J23</f>
        <v>0</v>
      </c>
      <c r="DE23" s="581"/>
      <c r="DF23" s="15">
        <f t="shared" si="76"/>
        <v>0</v>
      </c>
      <c r="DG23" s="16">
        <f t="shared" si="77"/>
        <v>0</v>
      </c>
      <c r="DH23" s="17">
        <f t="shared" si="78"/>
        <v>0</v>
      </c>
      <c r="DI23" s="12">
        <f t="shared" si="79"/>
        <v>0</v>
      </c>
      <c r="DJ23" s="12">
        <f t="shared" si="80"/>
        <v>0</v>
      </c>
      <c r="DK23" s="12">
        <f t="shared" si="81"/>
        <v>0</v>
      </c>
      <c r="DL23" s="12">
        <f t="shared" si="82"/>
        <v>0</v>
      </c>
      <c r="DM23" s="12">
        <f t="shared" si="83"/>
        <v>0</v>
      </c>
      <c r="DN23" s="12">
        <f t="shared" si="84"/>
        <v>0</v>
      </c>
      <c r="DO23" s="12">
        <f t="shared" si="85"/>
        <v>0</v>
      </c>
      <c r="DP23" s="12">
        <f t="shared" si="86"/>
        <v>0</v>
      </c>
      <c r="DQ23" s="12">
        <f t="shared" si="87"/>
        <v>0</v>
      </c>
      <c r="DR23" s="595">
        <f>+K23</f>
        <v>0</v>
      </c>
      <c r="DS23" s="581"/>
      <c r="DT23" s="15">
        <f t="shared" si="88"/>
        <v>0</v>
      </c>
      <c r="DU23" s="16">
        <f t="shared" si="89"/>
        <v>0</v>
      </c>
      <c r="DV23" s="17">
        <f t="shared" si="90"/>
        <v>0</v>
      </c>
      <c r="DW23" s="12">
        <f t="shared" si="91"/>
        <v>0</v>
      </c>
      <c r="DX23" s="12">
        <f t="shared" si="92"/>
        <v>0</v>
      </c>
      <c r="DY23" s="12">
        <f t="shared" si="93"/>
        <v>0</v>
      </c>
      <c r="DZ23" s="12">
        <f t="shared" si="94"/>
        <v>0</v>
      </c>
      <c r="EA23" s="12">
        <f t="shared" si="95"/>
        <v>0</v>
      </c>
      <c r="EB23" s="12">
        <f t="shared" si="96"/>
        <v>0</v>
      </c>
      <c r="EC23" s="12">
        <f t="shared" si="97"/>
        <v>0</v>
      </c>
      <c r="ED23" s="12">
        <f t="shared" si="98"/>
        <v>0</v>
      </c>
      <c r="EE23" s="12">
        <f t="shared" si="99"/>
        <v>0</v>
      </c>
      <c r="EF23" s="397">
        <f t="shared" si="101"/>
        <v>0</v>
      </c>
      <c r="EG23" s="21">
        <f>IF(IF(AA23&gt;6,12,AA23*2)+IF(AB23&gt;15,2,0)+IF(Z23=1,12,0)&gt;12,12,IF(AA23&gt;6,12,AA23*2)+IF(AB23&gt;15,2,0)+IF(Z23=1,12,0))</f>
        <v>0</v>
      </c>
      <c r="EH23" s="21">
        <f>IF(IF(AO23&gt;6,12,AO23*2)+IF(AP23&gt;15,2,0)+IF(AN23=1,12,0)&gt;12,12,IF(AO23&gt;6,12,AO23*2)+IF(AP23&gt;15,2,0)+IF(AN23=1,12,0))</f>
        <v>0</v>
      </c>
      <c r="EI23" s="21">
        <f>IF(IF(BC23&gt;6,12,BC23*2)+IF(BD23&gt;15,2,0)+IF(BB23=1,12,0)&gt;12,12,IF(BC23&gt;6,12,BC23*2)+IF(BD23&gt;15,2,0)+IF(BB23=1,12,0))</f>
        <v>0</v>
      </c>
      <c r="EJ23" s="21">
        <f>IF(IF(BQ23&gt;6,12,BQ23*2)+IF(BR23&gt;15,2,0)+IF(BP23=1,12,0)&gt;12,12,IF(BQ23&gt;6,12,BQ23*2)+IF(BR23&gt;15,2,0)+IF(BP23=1,12,0))</f>
        <v>0</v>
      </c>
      <c r="EK23" s="21">
        <f>IF(IF(CE23&gt;6,12,CE23*2)+IF(CF23&gt;15,2,0)+IF(CD23=1,12,0)&gt;12,12,IF(CE23&gt;6,12,CE23*2)+IF(CF23&gt;15,2,0)+IF(CD23=1,12,0))</f>
        <v>0</v>
      </c>
      <c r="EL23" s="21">
        <f>IF(IF(CS23&gt;6,12,CS23*2)+IF(CT23&gt;15,2,0)+IF(CR23=1,12,0)&gt;12,12,IF(CS23&gt;6,12,CS23*2)+IF(CT23&gt;15,2,0)+IF(CR23=1,12,0))</f>
        <v>0</v>
      </c>
      <c r="EM23" s="21">
        <f>IF(IF(DG23&gt;6,12,DG23*2)+IF(DH23&gt;15,2,0)+IF(DF23=1,12,0)&gt;12,12,IF(DG23&gt;6,12,DG23*2)+IF(DH23&gt;15,2,0)+IF(F23=1,12,0))</f>
        <v>0</v>
      </c>
      <c r="EN23" s="21">
        <f>IF(IF(DU23&gt;6,12,DU23*2)+IF(DV23&gt;15,2,0)+IF(DT23=1,12,0)&gt;12,12,IF(DU23&gt;6,12,DU23*2)+IF(DV23&gt;15,2,0)+IF(DT23=1,12,0))</f>
        <v>0</v>
      </c>
      <c r="EO23" s="398">
        <f t="shared" si="150"/>
        <v>0</v>
      </c>
      <c r="EP23" s="221">
        <f>IF( AND(EN7=EG7,EN23&gt;0),     IF(+EG23+EN23+((EH23+EI23+EJ23+EK23+EL23+EM23)/2)&gt;12,12,   +EG23+EN23+((EH23+EI23+EJ23+EK23+EL23+EM23)/2)),  IF(+EG23+((EH23+EI23+EJ23+EK23+EL23+EM23+EN23)/2)&gt;12,12,+EG23+((EH23+EI23+EJ23+EK23+EL23+EM23+EN23)/2)))</f>
        <v>0</v>
      </c>
      <c r="EQ23" s="221">
        <f>IF( AND($EN$7=$EH$7,EN23&gt;0),    IF(+EH23+EN23+((EG23+EI23+EJ23+EK23+EL23+EM23)/2)&gt;12,12,+EH23+EN23+((EG23+EI23+EJ23+EK23+EL23+EM23)/2)),IF(+EH23+((EG23+EI23+EJ23+EK23+EL23+EM23+EN23)/2)&gt;12,12,+EH23+((EG23+EI23+EJ23+EK23+EL23+EM23+EN23)/2)))</f>
        <v>0</v>
      </c>
      <c r="ER23" s="221">
        <f>IF(AND($EN$7=$EI$7,EN23&gt;0),    IF(+EI23+EN23+((EG23+EH23+EJ23+EK23+EL23+EM23)/2)&gt;12,12,      +EI23+EN23+((EG23+EH23+EJ23+EK23+EL23+EM23)/2)), IF(+EI23+((EG23+EH23+EJ23+EK23+EL23+EM23+EN23)/2)&gt;12,12,+EI23+((EG23+EH23+EJ23+EK23+EL23+EM23+EN23)/2)))</f>
        <v>0</v>
      </c>
      <c r="ES23" s="221">
        <f>IF(AND($EN$7=$EJ$7,EN23&gt;0),   IF(+EJ23+EN23+((EG23+EH23+EI23+EK23+EL23+EM23)/2)&gt;12,12,+EJ23+EN23+((EG23+EH23+EK23+EL23+EM23+EI23)/2)),IF(+EJ23+((EG23+EH23+EI23+EK23+EL23+EM23+EN23)/2)&gt;12,12,+EJ23+((EN23+EG23+EH23+EK23+EL23+EM23+EI23)/2)))</f>
        <v>0</v>
      </c>
      <c r="ET23" s="221">
        <f>IF(AND($EN$7=$EK$7,EN23&gt;0), IF(+EK23+EN23+((EG23+EH23+EI23+EJ23+EL23+EM23)/2)&gt;12,12,+EK23+EN23+((EG23+EH23+EI23+EJ23+EL23+EM23)/2)),  IF(+EK23+((EG23+EH23+EI23+EJ23+EL23+EM23+EN23)/2)&gt;12,12,+EK23+((EG23+EH23+EI23+EJ23+EL23+EM23+EN23)/2)))</f>
        <v>0</v>
      </c>
      <c r="EU23" s="221">
        <f>IF(AND($EN$7=$EL$7,EN23&gt;0),  IF(+EL23+EN23+((EG23+EH23+EI23+EJ23+EK23+EM23)/2)&gt;12,12,+EL23+EN23+((EG23+EH23+EI23+EJ23+EK23+EM23)/2)), IF(+EL23+((EG23+EH23+EI23+EJ23+EK23+EL23+EM23+EN23)/2)&gt;12,12,+EL23+((EG23+EH23+EI23+EJ23+EK23+EM23+EN23)/2)))</f>
        <v>0</v>
      </c>
      <c r="EV23" s="221">
        <f>IF(AND( $EN$7=$EM$7, EN23&gt;0), IF(+EM23+EN23+((EG23+EH23+EI23+EJ23+EK23+EL23)/2)&gt;12,12,+EM23+EN23+((EG23+EH23+EI23+EJ23+EK23+EL23)/2)),DG79+ IF(+EM23+((EG23+EH23+EI23+EJ23+EK23+EL23+EN23)/2)&gt;12,12,+EM23+((EG23+EH23+EI23+EJ23+EK23+EL23+EN23)/2)))</f>
        <v>0</v>
      </c>
      <c r="EW23" s="221">
        <f>IF( N23&gt;0, IF(+EN23+((EG23+EH23+EI23+EJ23+EK23+EL23+EM23)/2)&gt;12,12,+EN23+((EG23+EH23+EI23+EJ23+EK23+EL23+EM23)/2)),IF(+EN23+((EG23+EH23+EI23+EJ23+EK23+EL23+EM23)/2)&gt;12,12,+EN23+((EG23+EH23+EI23+EJ23+EK23+EL23+EM23)/2)))</f>
        <v>0</v>
      </c>
      <c r="EX23" s="405">
        <f t="shared" si="151"/>
        <v>0</v>
      </c>
      <c r="EY23" s="21">
        <f t="shared" ref="EY23:FF23" si="206">+EP23-EG23</f>
        <v>0</v>
      </c>
      <c r="EZ23" s="21">
        <f t="shared" si="206"/>
        <v>0</v>
      </c>
      <c r="FA23" s="21">
        <f t="shared" si="206"/>
        <v>0</v>
      </c>
      <c r="FB23" s="21">
        <f t="shared" si="206"/>
        <v>0</v>
      </c>
      <c r="FC23" s="21">
        <f t="shared" si="206"/>
        <v>0</v>
      </c>
      <c r="FD23" s="21">
        <f t="shared" si="206"/>
        <v>0</v>
      </c>
      <c r="FE23" s="21">
        <f t="shared" si="206"/>
        <v>0</v>
      </c>
      <c r="FF23" s="21">
        <f t="shared" si="206"/>
        <v>0</v>
      </c>
    </row>
    <row r="24" spans="2:162" ht="30" hidden="1" customHeight="1" thickBot="1" x14ac:dyDescent="0.6">
      <c r="B24" s="192"/>
      <c r="C24" s="235"/>
      <c r="D24" s="236"/>
      <c r="E24" s="237"/>
      <c r="F24" s="237"/>
      <c r="G24" s="238"/>
      <c r="H24" s="238"/>
      <c r="I24" s="238"/>
      <c r="J24" s="238"/>
      <c r="K24" s="239"/>
      <c r="L24" s="270"/>
      <c r="M24" s="12"/>
      <c r="N24" s="12"/>
      <c r="O24" s="12"/>
      <c r="P24" s="12"/>
      <c r="Q24" s="12"/>
      <c r="R24" s="12"/>
      <c r="S24" s="12"/>
      <c r="T24" s="12"/>
      <c r="U24" s="12"/>
      <c r="V24" s="12"/>
      <c r="W24" s="269"/>
      <c r="X24" s="219"/>
      <c r="Y24" s="220"/>
      <c r="Z24" s="15"/>
      <c r="AA24" s="16"/>
      <c r="AB24" s="17"/>
      <c r="AC24" s="12"/>
      <c r="AD24" s="12"/>
      <c r="AE24" s="12"/>
      <c r="AF24" s="12"/>
      <c r="AG24" s="12"/>
      <c r="AH24" s="12"/>
      <c r="AI24" s="12"/>
      <c r="AJ24" s="12"/>
      <c r="AK24" s="12"/>
      <c r="AL24" s="219"/>
      <c r="AM24" s="220"/>
      <c r="AN24" s="15"/>
      <c r="AO24" s="16"/>
      <c r="AP24" s="17"/>
      <c r="AQ24" s="12"/>
      <c r="AR24" s="12"/>
      <c r="AS24" s="12"/>
      <c r="AT24" s="12"/>
      <c r="AU24" s="12"/>
      <c r="AV24" s="12"/>
      <c r="AW24" s="12"/>
      <c r="AX24" s="12"/>
      <c r="AY24" s="12"/>
      <c r="AZ24" s="219"/>
      <c r="BA24" s="220"/>
      <c r="BB24" s="15"/>
      <c r="BC24" s="16"/>
      <c r="BD24" s="17"/>
      <c r="BE24" s="12"/>
      <c r="BF24" s="12"/>
      <c r="BG24" s="12"/>
      <c r="BH24" s="12"/>
      <c r="BI24" s="12"/>
      <c r="BJ24" s="12"/>
      <c r="BK24" s="12"/>
      <c r="BL24" s="12"/>
      <c r="BM24" s="12"/>
      <c r="BN24" s="219"/>
      <c r="BO24" s="220"/>
      <c r="BP24" s="15"/>
      <c r="BQ24" s="16"/>
      <c r="BR24" s="17"/>
      <c r="BS24" s="12"/>
      <c r="BT24" s="12"/>
      <c r="BU24" s="12"/>
      <c r="BV24" s="12"/>
      <c r="BW24" s="12"/>
      <c r="BX24" s="12"/>
      <c r="BY24" s="12"/>
      <c r="BZ24" s="12"/>
      <c r="CA24" s="12"/>
      <c r="CB24" s="219"/>
      <c r="CC24" s="220"/>
      <c r="CD24" s="15"/>
      <c r="CE24" s="16"/>
      <c r="CF24" s="17"/>
      <c r="CG24" s="12"/>
      <c r="CH24" s="12"/>
      <c r="CI24" s="12"/>
      <c r="CJ24" s="12"/>
      <c r="CK24" s="12"/>
      <c r="CL24" s="12"/>
      <c r="CM24" s="12"/>
      <c r="CN24" s="12"/>
      <c r="CO24" s="12"/>
      <c r="CP24" s="219"/>
      <c r="CQ24" s="220"/>
      <c r="CR24" s="15"/>
      <c r="CS24" s="16"/>
      <c r="CT24" s="17"/>
      <c r="CU24" s="12"/>
      <c r="CV24" s="12"/>
      <c r="CW24" s="12"/>
      <c r="CX24" s="12"/>
      <c r="CY24" s="12"/>
      <c r="CZ24" s="12"/>
      <c r="DA24" s="12"/>
      <c r="DB24" s="12"/>
      <c r="DC24" s="12"/>
      <c r="DD24" s="219"/>
      <c r="DE24" s="220"/>
      <c r="DF24" s="15"/>
      <c r="DG24" s="16"/>
      <c r="DH24" s="17"/>
      <c r="DI24" s="12"/>
      <c r="DJ24" s="12"/>
      <c r="DK24" s="12"/>
      <c r="DL24" s="12"/>
      <c r="DM24" s="12"/>
      <c r="DN24" s="12"/>
      <c r="DO24" s="12"/>
      <c r="DP24" s="12"/>
      <c r="DQ24" s="12"/>
      <c r="DR24" s="219"/>
      <c r="DS24" s="220"/>
      <c r="DT24" s="15"/>
      <c r="DU24" s="16"/>
      <c r="DV24" s="17"/>
      <c r="DW24" s="12"/>
      <c r="DX24" s="12"/>
      <c r="DY24" s="12"/>
      <c r="DZ24" s="12"/>
      <c r="EA24" s="12"/>
      <c r="EB24" s="12"/>
      <c r="EC24" s="12"/>
      <c r="ED24" s="12"/>
      <c r="EE24" s="12"/>
      <c r="EF24" s="397">
        <f t="shared" si="101"/>
        <v>0</v>
      </c>
      <c r="EG24" s="461">
        <f>IF($EG$7=$EN$7,EG25,EG25/2)</f>
        <v>0</v>
      </c>
      <c r="EH24" s="248">
        <f>IF($EH$7=$EN$7,EH25,EH25/2)</f>
        <v>0</v>
      </c>
      <c r="EI24" s="248">
        <f>IF($EI$7=$EN$7,EI25,EI25/2)</f>
        <v>0</v>
      </c>
      <c r="EJ24" s="248">
        <f>IF($EJ$7=$EN$7,EJ25,EJ25/2)</f>
        <v>0</v>
      </c>
      <c r="EK24" s="248">
        <f>IF($EK$7=$EN$7,EK25,EK25/2)</f>
        <v>0</v>
      </c>
      <c r="EL24" s="248">
        <f>IF($EL$7=$EN$7,EL25,EL25/2)</f>
        <v>0</v>
      </c>
      <c r="EM24" s="248">
        <f>IF($EM$7=$EN$7,EM25,EM25/2)</f>
        <v>0</v>
      </c>
      <c r="EN24" s="21"/>
      <c r="EO24" s="398">
        <f t="shared" si="150"/>
        <v>0</v>
      </c>
      <c r="EP24" s="221"/>
      <c r="EQ24" s="221"/>
      <c r="ER24" s="221"/>
      <c r="ES24" s="221"/>
      <c r="ET24" s="221"/>
      <c r="EU24" s="221"/>
      <c r="EV24" s="221"/>
      <c r="EW24" s="221"/>
      <c r="EX24" s="405">
        <f t="shared" si="151"/>
        <v>0</v>
      </c>
      <c r="EY24" s="21"/>
      <c r="EZ24" s="21"/>
      <c r="FA24" s="21"/>
      <c r="FB24" s="21"/>
      <c r="FC24" s="21"/>
      <c r="FD24" s="21"/>
      <c r="FE24" s="21"/>
      <c r="FF24" s="21"/>
    </row>
    <row r="25" spans="2:162" ht="30" customHeight="1" thickBot="1" x14ac:dyDescent="0.6">
      <c r="B25" s="192">
        <v>9</v>
      </c>
      <c r="C25" s="230"/>
      <c r="D25" s="231"/>
      <c r="E25" s="232"/>
      <c r="F25" s="232"/>
      <c r="G25" s="233"/>
      <c r="H25" s="233"/>
      <c r="I25" s="233"/>
      <c r="J25" s="233"/>
      <c r="K25" s="234"/>
      <c r="L25" s="270"/>
      <c r="M25" s="12"/>
      <c r="N25" s="12"/>
      <c r="O25" s="12"/>
      <c r="P25" s="12"/>
      <c r="Q25" s="12"/>
      <c r="R25" s="12"/>
      <c r="S25" s="12"/>
      <c r="T25" s="12"/>
      <c r="U25" s="12"/>
      <c r="V25" s="12"/>
      <c r="W25" s="269"/>
      <c r="X25" s="595">
        <f>+D25</f>
        <v>0</v>
      </c>
      <c r="Y25" s="581"/>
      <c r="Z25" s="15">
        <f t="shared" ref="Z25:Z35" si="207">FLOOR(AD25,1)</f>
        <v>0</v>
      </c>
      <c r="AA25" s="16">
        <f t="shared" ref="AA25:AA35" si="208">FLOOR(AH25,1)</f>
        <v>0</v>
      </c>
      <c r="AB25" s="17">
        <f t="shared" ref="AB25:AB35" si="209">AG25-AJ25</f>
        <v>0</v>
      </c>
      <c r="AC25" s="12">
        <f t="shared" ref="AC25:AC35" si="210">AF25+AJ25+AK25</f>
        <v>0</v>
      </c>
      <c r="AD25" s="12">
        <f t="shared" ref="AD25:AD35" si="211">X25/365</f>
        <v>0</v>
      </c>
      <c r="AE25" s="12">
        <f t="shared" ref="AE25:AE35" si="212">FLOOR(AD25,1)</f>
        <v>0</v>
      </c>
      <c r="AF25" s="12">
        <f t="shared" ref="AF25:AF35" si="213">AE25*365</f>
        <v>0</v>
      </c>
      <c r="AG25" s="12">
        <f t="shared" ref="AG25:AG35" si="214">X25-AF25</f>
        <v>0</v>
      </c>
      <c r="AH25" s="12">
        <f t="shared" ref="AH25:AH35" si="215">AG25/30</f>
        <v>0</v>
      </c>
      <c r="AI25" s="12">
        <f t="shared" ref="AI25:AI35" si="216">FLOOR(AH25,1)</f>
        <v>0</v>
      </c>
      <c r="AJ25" s="12">
        <f t="shared" ref="AJ25:AJ35" si="217">AI25*30</f>
        <v>0</v>
      </c>
      <c r="AK25" s="12">
        <f t="shared" ref="AK25:AK35" si="218">AG25-AJ25</f>
        <v>0</v>
      </c>
      <c r="AL25" s="595">
        <f>+E25</f>
        <v>0</v>
      </c>
      <c r="AM25" s="581"/>
      <c r="AN25" s="15">
        <f t="shared" ref="AN25:AN35" si="219">FLOOR(AR25,1)</f>
        <v>0</v>
      </c>
      <c r="AO25" s="16">
        <f t="shared" ref="AO25:AO35" si="220">FLOOR(AV25,1)</f>
        <v>0</v>
      </c>
      <c r="AP25" s="17">
        <f t="shared" ref="AP25:AP35" si="221">AU25-AX25</f>
        <v>0</v>
      </c>
      <c r="AQ25" s="12">
        <f t="shared" ref="AQ25:AQ35" si="222">AT25+AX25+AY25</f>
        <v>0</v>
      </c>
      <c r="AR25" s="12">
        <f t="shared" ref="AR25:AR35" si="223">AL25/365</f>
        <v>0</v>
      </c>
      <c r="AS25" s="12">
        <f t="shared" ref="AS25:AS35" si="224">FLOOR(AR25,1)</f>
        <v>0</v>
      </c>
      <c r="AT25" s="12">
        <f t="shared" ref="AT25:AT35" si="225">AS25*365</f>
        <v>0</v>
      </c>
      <c r="AU25" s="12">
        <f t="shared" ref="AU25:AU35" si="226">AL25-AT25</f>
        <v>0</v>
      </c>
      <c r="AV25" s="12">
        <f t="shared" ref="AV25:AV35" si="227">AU25/30</f>
        <v>0</v>
      </c>
      <c r="AW25" s="12">
        <f t="shared" ref="AW25:AW35" si="228">FLOOR(AV25,1)</f>
        <v>0</v>
      </c>
      <c r="AX25" s="12">
        <f t="shared" ref="AX25:AX35" si="229">AW25*30</f>
        <v>0</v>
      </c>
      <c r="AY25" s="12">
        <f t="shared" ref="AY25:AY35" si="230">AU25-AX25</f>
        <v>0</v>
      </c>
      <c r="AZ25" s="595">
        <f>+F25</f>
        <v>0</v>
      </c>
      <c r="BA25" s="581"/>
      <c r="BB25" s="15">
        <f t="shared" ref="BB25:BB35" si="231">FLOOR(BF25,1)</f>
        <v>0</v>
      </c>
      <c r="BC25" s="16">
        <f t="shared" ref="BC25:BC35" si="232">FLOOR(BJ25,1)</f>
        <v>0</v>
      </c>
      <c r="BD25" s="17">
        <f t="shared" ref="BD25:BD35" si="233">BI25-BL25</f>
        <v>0</v>
      </c>
      <c r="BE25" s="12">
        <f t="shared" ref="BE25:BE35" si="234">BH25+BL25+BM25</f>
        <v>0</v>
      </c>
      <c r="BF25" s="12">
        <f t="shared" ref="BF25:BF35" si="235">AZ25/365</f>
        <v>0</v>
      </c>
      <c r="BG25" s="12">
        <f t="shared" ref="BG25:BG35" si="236">FLOOR(BF25,1)</f>
        <v>0</v>
      </c>
      <c r="BH25" s="12">
        <f t="shared" ref="BH25:BH35" si="237">BG25*365</f>
        <v>0</v>
      </c>
      <c r="BI25" s="12">
        <f t="shared" ref="BI25:BI35" si="238">AZ25-BH25</f>
        <v>0</v>
      </c>
      <c r="BJ25" s="12">
        <f t="shared" ref="BJ25:BJ35" si="239">BI25/30</f>
        <v>0</v>
      </c>
      <c r="BK25" s="12">
        <f t="shared" ref="BK25:BK35" si="240">FLOOR(BJ25,1)</f>
        <v>0</v>
      </c>
      <c r="BL25" s="12">
        <f t="shared" ref="BL25:BL35" si="241">BK25*30</f>
        <v>0</v>
      </c>
      <c r="BM25" s="12">
        <f t="shared" ref="BM25:BM35" si="242">BI25-BL25</f>
        <v>0</v>
      </c>
      <c r="BN25" s="595">
        <f>+G25</f>
        <v>0</v>
      </c>
      <c r="BO25" s="581"/>
      <c r="BP25" s="15">
        <f t="shared" ref="BP25:BP35" si="243">FLOOR(BT25,1)</f>
        <v>0</v>
      </c>
      <c r="BQ25" s="16">
        <f t="shared" ref="BQ25:BQ35" si="244">FLOOR(BX25,1)</f>
        <v>0</v>
      </c>
      <c r="BR25" s="17">
        <f t="shared" ref="BR25:BR35" si="245">BW25-BZ25</f>
        <v>0</v>
      </c>
      <c r="BS25" s="12">
        <f t="shared" ref="BS25:BS35" si="246">BV25+BZ25+CA25</f>
        <v>0</v>
      </c>
      <c r="BT25" s="12">
        <f t="shared" ref="BT25:BT35" si="247">BN25/365</f>
        <v>0</v>
      </c>
      <c r="BU25" s="12">
        <f t="shared" ref="BU25:BU35" si="248">FLOOR(BT25,1)</f>
        <v>0</v>
      </c>
      <c r="BV25" s="12">
        <f t="shared" ref="BV25:BV35" si="249">BU25*365</f>
        <v>0</v>
      </c>
      <c r="BW25" s="12">
        <f t="shared" ref="BW25:BW35" si="250">BN25-BV25</f>
        <v>0</v>
      </c>
      <c r="BX25" s="12">
        <f t="shared" ref="BX25:BX35" si="251">BW25/30</f>
        <v>0</v>
      </c>
      <c r="BY25" s="12">
        <f t="shared" ref="BY25:BY35" si="252">FLOOR(BX25,1)</f>
        <v>0</v>
      </c>
      <c r="BZ25" s="12">
        <f t="shared" ref="BZ25:BZ35" si="253">BY25*30</f>
        <v>0</v>
      </c>
      <c r="CA25" s="12">
        <f t="shared" ref="CA25:CA35" si="254">BW25-BZ25</f>
        <v>0</v>
      </c>
      <c r="CB25" s="595">
        <f>+H25</f>
        <v>0</v>
      </c>
      <c r="CC25" s="581"/>
      <c r="CD25" s="15">
        <f t="shared" si="52"/>
        <v>0</v>
      </c>
      <c r="CE25" s="16">
        <f t="shared" si="53"/>
        <v>0</v>
      </c>
      <c r="CF25" s="17">
        <f t="shared" si="54"/>
        <v>0</v>
      </c>
      <c r="CG25" s="12">
        <f t="shared" si="55"/>
        <v>0</v>
      </c>
      <c r="CH25" s="12">
        <f t="shared" si="56"/>
        <v>0</v>
      </c>
      <c r="CI25" s="12">
        <f t="shared" si="57"/>
        <v>0</v>
      </c>
      <c r="CJ25" s="12">
        <f t="shared" si="58"/>
        <v>0</v>
      </c>
      <c r="CK25" s="12">
        <f t="shared" si="59"/>
        <v>0</v>
      </c>
      <c r="CL25" s="12">
        <f t="shared" si="60"/>
        <v>0</v>
      </c>
      <c r="CM25" s="12">
        <f t="shared" si="61"/>
        <v>0</v>
      </c>
      <c r="CN25" s="12">
        <f t="shared" si="62"/>
        <v>0</v>
      </c>
      <c r="CO25" s="12">
        <f t="shared" si="63"/>
        <v>0</v>
      </c>
      <c r="CP25" s="595">
        <f>+I25</f>
        <v>0</v>
      </c>
      <c r="CQ25" s="581"/>
      <c r="CR25" s="15">
        <f t="shared" si="64"/>
        <v>0</v>
      </c>
      <c r="CS25" s="16">
        <f t="shared" si="65"/>
        <v>0</v>
      </c>
      <c r="CT25" s="17">
        <f t="shared" si="66"/>
        <v>0</v>
      </c>
      <c r="CU25" s="12">
        <f t="shared" si="67"/>
        <v>0</v>
      </c>
      <c r="CV25" s="12">
        <f t="shared" si="68"/>
        <v>0</v>
      </c>
      <c r="CW25" s="12">
        <f t="shared" si="69"/>
        <v>0</v>
      </c>
      <c r="CX25" s="12">
        <f t="shared" si="70"/>
        <v>0</v>
      </c>
      <c r="CY25" s="12">
        <f t="shared" si="71"/>
        <v>0</v>
      </c>
      <c r="CZ25" s="12">
        <f t="shared" si="72"/>
        <v>0</v>
      </c>
      <c r="DA25" s="12">
        <f t="shared" si="73"/>
        <v>0</v>
      </c>
      <c r="DB25" s="12">
        <f t="shared" si="74"/>
        <v>0</v>
      </c>
      <c r="DC25" s="12">
        <f t="shared" si="75"/>
        <v>0</v>
      </c>
      <c r="DD25" s="595">
        <f>+J25</f>
        <v>0</v>
      </c>
      <c r="DE25" s="581"/>
      <c r="DF25" s="15">
        <f t="shared" si="76"/>
        <v>0</v>
      </c>
      <c r="DG25" s="16">
        <f t="shared" si="77"/>
        <v>0</v>
      </c>
      <c r="DH25" s="17">
        <f t="shared" si="78"/>
        <v>0</v>
      </c>
      <c r="DI25" s="12">
        <f t="shared" si="79"/>
        <v>0</v>
      </c>
      <c r="DJ25" s="12">
        <f t="shared" si="80"/>
        <v>0</v>
      </c>
      <c r="DK25" s="12">
        <f t="shared" si="81"/>
        <v>0</v>
      </c>
      <c r="DL25" s="12">
        <f t="shared" si="82"/>
        <v>0</v>
      </c>
      <c r="DM25" s="12">
        <f t="shared" si="83"/>
        <v>0</v>
      </c>
      <c r="DN25" s="12">
        <f t="shared" si="84"/>
        <v>0</v>
      </c>
      <c r="DO25" s="12">
        <f t="shared" si="85"/>
        <v>0</v>
      </c>
      <c r="DP25" s="12">
        <f t="shared" si="86"/>
        <v>0</v>
      </c>
      <c r="DQ25" s="12">
        <f t="shared" si="87"/>
        <v>0</v>
      </c>
      <c r="DR25" s="595">
        <f>+K25</f>
        <v>0</v>
      </c>
      <c r="DS25" s="581"/>
      <c r="DT25" s="15">
        <f t="shared" si="88"/>
        <v>0</v>
      </c>
      <c r="DU25" s="16">
        <f t="shared" si="89"/>
        <v>0</v>
      </c>
      <c r="DV25" s="17">
        <f t="shared" si="90"/>
        <v>0</v>
      </c>
      <c r="DW25" s="12">
        <f t="shared" si="91"/>
        <v>0</v>
      </c>
      <c r="DX25" s="12">
        <f t="shared" si="92"/>
        <v>0</v>
      </c>
      <c r="DY25" s="12">
        <f t="shared" si="93"/>
        <v>0</v>
      </c>
      <c r="DZ25" s="12">
        <f t="shared" si="94"/>
        <v>0</v>
      </c>
      <c r="EA25" s="12">
        <f t="shared" si="95"/>
        <v>0</v>
      </c>
      <c r="EB25" s="12">
        <f t="shared" si="96"/>
        <v>0</v>
      </c>
      <c r="EC25" s="12">
        <f t="shared" si="97"/>
        <v>0</v>
      </c>
      <c r="ED25" s="12">
        <f t="shared" si="98"/>
        <v>0</v>
      </c>
      <c r="EE25" s="12">
        <f t="shared" si="99"/>
        <v>0</v>
      </c>
      <c r="EF25" s="397">
        <f t="shared" si="101"/>
        <v>0</v>
      </c>
      <c r="EG25" s="21">
        <f>IF(IF(AA25&gt;6,12,AA25*2)+IF(AB25&gt;15,2,0)+IF(Z25=1,12,0)&gt;12,12,IF(AA25&gt;6,12,AA25*2)+IF(AB25&gt;15,2,0)+IF(Z25=1,12,0))</f>
        <v>0</v>
      </c>
      <c r="EH25" s="21">
        <f>IF(IF(AO25&gt;6,12,AO25*2)+IF(AP25&gt;15,2,0)+IF(AN25=1,12,0)&gt;12,12,IF(AO25&gt;6,12,AO25*2)+IF(AP25&gt;15,2,0)+IF(AN25=1,12,0))</f>
        <v>0</v>
      </c>
      <c r="EI25" s="21">
        <f>IF(IF(BC25&gt;6,12,BC25*2)+IF(BD25&gt;15,2,0)+IF(BB25=1,12,0)&gt;12,12,IF(BC25&gt;6,12,BC25*2)+IF(BD25&gt;15,2,0)+IF(BB25=1,12,0))</f>
        <v>0</v>
      </c>
      <c r="EJ25" s="21">
        <f>IF(IF(BQ25&gt;6,12,BQ25*2)+IF(BR25&gt;15,2,0)+IF(BP25=1,12,0)&gt;12,12,IF(BQ25&gt;6,12,BQ25*2)+IF(BR25&gt;15,2,0)+IF(BP25=1,12,0))</f>
        <v>0</v>
      </c>
      <c r="EK25" s="21">
        <f>IF(IF(CE25&gt;6,12,CE25*2)+IF(CF25&gt;15,2,0)+IF(CD25=1,12,0)&gt;12,12,IF(CE25&gt;6,12,CE25*2)+IF(CF25&gt;15,2,0)+IF(CD25=1,12,0))</f>
        <v>0</v>
      </c>
      <c r="EL25" s="21">
        <f>IF(IF(CS25&gt;6,12,CS25*2)+IF(CT25&gt;15,2,0)+IF(CR25=1,12,0)&gt;12,12,IF(CS25&gt;6,12,CS25*2)+IF(CT25&gt;15,2,0)+IF(CR25=1,12,0))</f>
        <v>0</v>
      </c>
      <c r="EM25" s="21">
        <f>IF(IF(DG25&gt;6,12,DG25*2)+IF(DH25&gt;15,2,0)+IF(DF25=1,12,0)&gt;12,12,IF(DG25&gt;6,12,DG25*2)+IF(DH25&gt;15,2,0)+IF(F25=1,12,0))</f>
        <v>0</v>
      </c>
      <c r="EN25" s="21">
        <f>IF(IF(DU25&gt;6,12,DU25*2)+IF(DV25&gt;15,2,0)+IF(DT25=1,12,0)&gt;12,12,IF(DU25&gt;6,12,DU25*2)+IF(DV25&gt;15,2,0)+IF(DT25=1,12,0))</f>
        <v>0</v>
      </c>
      <c r="EO25" s="398">
        <f t="shared" si="150"/>
        <v>0</v>
      </c>
      <c r="EP25" s="221">
        <f>IF( AND(EN7=EG7,EN25&gt;0),     IF(+EG25+EN25+((EH25+EI25+EJ25+EK25+EL25+EM25)/2)&gt;12,12,   +EG25+EN25+((EH25+EI25+EJ25+EK25+EL25+EM25)/2)),  IF(+EG25+((EH25+EI25+EJ25+EK25+EL25+EM25+EN25)/2)&gt;12,12,+EG25+((EH25+EI25+EJ25+EK25+EL25+EM25+EN25)/2)))</f>
        <v>0</v>
      </c>
      <c r="EQ25" s="221">
        <f>IF( AND($EN$7=$EH$7,EN25&gt;0),    IF(+EH25+EN25+((EG25+EI25+EJ25+EK25+EL25+EM25)/2)&gt;12,12,+EH25+EN25+((EG25+EI25+EJ25+EK25+EL25+EM25)/2)),IF(+EH25+((EG25+EI25+EJ25+EK25+EL25+EM25+EN25)/2)&gt;12,12,+EH25+((EG25+EI25+EJ25+EK25+EL25+EM25+EN25)/2)))</f>
        <v>0</v>
      </c>
      <c r="ER25" s="221">
        <f>IF(AND($EN$7=$EI$7,EN25&gt;0),    IF(+EI25+EN25+((EG25+EH25+EJ25+EK25+EL25+EM25)/2)&gt;12,12,      +EI25+EN25+((EG25+EH25+EJ25+EK25+EL25+EM25)/2)), IF(+EI25+((EG25+EH25+EJ25+EK25+EL25+EM25+EN25)/2)&gt;12,12,+EI25+((EG25+EH25+EJ25+EK25+EL25+EM25+EN25)/2)))</f>
        <v>0</v>
      </c>
      <c r="ES25" s="221">
        <f>IF(AND($EN$7=$EJ$7,EN25&gt;0),   IF(+EJ25+EN25+((EG25+EH25+EI25+EK25+EL25+EM25)/2)&gt;12,12,+EJ25+EN25+((EG25+EH25+EK25+EL25+EM25+EI25)/2)),IF(+EJ25+((EG25+EH25+EI25+EK25+EL25+EM25+EN25)/2)&gt;12,12,+EJ25+((EN25+EG25+EH25+EK25+EL25+EM25+EI25)/2)))</f>
        <v>0</v>
      </c>
      <c r="ET25" s="221">
        <f>IF(AND($EN$7=$EK$7,EN25&gt;0), IF(+EK25+EN25+((EG25+EH25+EI25+EJ25+EL25+EM25)/2)&gt;12,12,+EK25+EN25+((EG25+EH25+EI25+EJ25+EL25+EM25)/2)),  IF(+EK25+((EG25+EH25+EI25+EJ25+EL25+EM25+EN25)/2)&gt;12,12,+EK25+((EG25+EH25+EI25+EJ25+EL25+EM25+EN25)/2)))</f>
        <v>0</v>
      </c>
      <c r="EU25" s="221">
        <f>IF(AND($EN$7=$EL$7,EN25&gt;0),  IF(+EL25+EN25+((EG25+EH25+EI25+EJ25+EK25+EM25)/2)&gt;12,12,+EL25+EN25+((EG25+EH25+EI25+EJ25+EK25+EM25)/2)), IF(+EL25+((EG25+EH25+EI25+EJ25+EK25+EL25+EM25+EN25)/2)&gt;12,12,+EL25+((EG25+EH25+EI25+EJ25+EK25+EM25+EN25)/2)))</f>
        <v>0</v>
      </c>
      <c r="EV25" s="221">
        <f>IF(AND( $EN$7=$EM$7, EN25&gt;0), IF(+EM25+EN25+((EG25+EH25+EI25+EJ25+EK25+EL25)/2)&gt;12,12,+EM25+EN25+((EG25+EH25+EI25+EJ25+EK25+EL25)/2)),DG81+ IF(+EM25+((EG25+EH25+EI25+EJ25+EK25+EL25+EN25)/2)&gt;12,12,+EM25+((EG25+EH25+EI25+EJ25+EK25+EL25+EN25)/2)))</f>
        <v>0</v>
      </c>
      <c r="EW25" s="221">
        <f>IF( N25&gt;0, IF(+EN25+((EG25+EH25+EI25+EJ25+EK25+EL25+EM25)/2)&gt;12,12,+EN25+((EG25+EH25+EI25+EJ25+EK25+EL25+EM25)/2)),IF(+EN25+((EG25+EH25+EI25+EJ25+EK25+EL25+EM25)/2)&gt;12,12,+EN25+((EG25+EH25+EI25+EJ25+EK25+EL25+EM25)/2)))</f>
        <v>0</v>
      </c>
      <c r="EX25" s="405">
        <f t="shared" si="151"/>
        <v>0</v>
      </c>
      <c r="EY25" s="21">
        <f t="shared" ref="EY25:FF25" si="255">+EP25-EG25</f>
        <v>0</v>
      </c>
      <c r="EZ25" s="21">
        <f t="shared" si="255"/>
        <v>0</v>
      </c>
      <c r="FA25" s="21">
        <f t="shared" si="255"/>
        <v>0</v>
      </c>
      <c r="FB25" s="21">
        <f t="shared" si="255"/>
        <v>0</v>
      </c>
      <c r="FC25" s="21">
        <f t="shared" si="255"/>
        <v>0</v>
      </c>
      <c r="FD25" s="21">
        <f t="shared" si="255"/>
        <v>0</v>
      </c>
      <c r="FE25" s="21">
        <f t="shared" si="255"/>
        <v>0</v>
      </c>
      <c r="FF25" s="21">
        <f t="shared" si="255"/>
        <v>0</v>
      </c>
    </row>
    <row r="26" spans="2:162" ht="30" hidden="1" customHeight="1" thickBot="1" x14ac:dyDescent="0.6">
      <c r="B26" s="192"/>
      <c r="C26" s="235"/>
      <c r="D26" s="236"/>
      <c r="E26" s="237"/>
      <c r="F26" s="237"/>
      <c r="G26" s="238"/>
      <c r="H26" s="238"/>
      <c r="I26" s="238"/>
      <c r="J26" s="238"/>
      <c r="K26" s="239"/>
      <c r="L26" s="270"/>
      <c r="M26" s="12"/>
      <c r="N26" s="12"/>
      <c r="O26" s="12"/>
      <c r="P26" s="12"/>
      <c r="Q26" s="12"/>
      <c r="R26" s="12"/>
      <c r="S26" s="12"/>
      <c r="T26" s="12"/>
      <c r="U26" s="12"/>
      <c r="V26" s="12"/>
      <c r="W26" s="269"/>
      <c r="X26" s="219"/>
      <c r="Y26" s="220"/>
      <c r="Z26" s="15"/>
      <c r="AA26" s="16"/>
      <c r="AB26" s="17"/>
      <c r="AC26" s="12"/>
      <c r="AD26" s="12"/>
      <c r="AE26" s="12"/>
      <c r="AF26" s="12"/>
      <c r="AG26" s="12"/>
      <c r="AH26" s="12"/>
      <c r="AI26" s="12"/>
      <c r="AJ26" s="12"/>
      <c r="AK26" s="12"/>
      <c r="AL26" s="219"/>
      <c r="AM26" s="220"/>
      <c r="AN26" s="15"/>
      <c r="AO26" s="16"/>
      <c r="AP26" s="17"/>
      <c r="AQ26" s="12"/>
      <c r="AR26" s="12"/>
      <c r="AS26" s="12"/>
      <c r="AT26" s="12"/>
      <c r="AU26" s="12"/>
      <c r="AV26" s="12"/>
      <c r="AW26" s="12"/>
      <c r="AX26" s="12"/>
      <c r="AY26" s="12"/>
      <c r="AZ26" s="219"/>
      <c r="BA26" s="220"/>
      <c r="BB26" s="15"/>
      <c r="BC26" s="16"/>
      <c r="BD26" s="17"/>
      <c r="BE26" s="12"/>
      <c r="BF26" s="12"/>
      <c r="BG26" s="12"/>
      <c r="BH26" s="12"/>
      <c r="BI26" s="12"/>
      <c r="BJ26" s="12"/>
      <c r="BK26" s="12"/>
      <c r="BL26" s="12"/>
      <c r="BM26" s="12"/>
      <c r="BN26" s="219"/>
      <c r="BO26" s="220"/>
      <c r="BP26" s="15"/>
      <c r="BQ26" s="16"/>
      <c r="BR26" s="17"/>
      <c r="BS26" s="12"/>
      <c r="BT26" s="12"/>
      <c r="BU26" s="12"/>
      <c r="BV26" s="12"/>
      <c r="BW26" s="12"/>
      <c r="BX26" s="12"/>
      <c r="BY26" s="12"/>
      <c r="BZ26" s="12"/>
      <c r="CA26" s="12"/>
      <c r="CB26" s="219"/>
      <c r="CC26" s="220"/>
      <c r="CD26" s="15"/>
      <c r="CE26" s="16"/>
      <c r="CF26" s="17"/>
      <c r="CG26" s="12"/>
      <c r="CH26" s="12"/>
      <c r="CI26" s="12"/>
      <c r="CJ26" s="12"/>
      <c r="CK26" s="12"/>
      <c r="CL26" s="12"/>
      <c r="CM26" s="12"/>
      <c r="CN26" s="12"/>
      <c r="CO26" s="12"/>
      <c r="CP26" s="219"/>
      <c r="CQ26" s="220"/>
      <c r="CR26" s="15"/>
      <c r="CS26" s="16"/>
      <c r="CT26" s="17"/>
      <c r="CU26" s="12"/>
      <c r="CV26" s="12"/>
      <c r="CW26" s="12"/>
      <c r="CX26" s="12"/>
      <c r="CY26" s="12"/>
      <c r="CZ26" s="12"/>
      <c r="DA26" s="12"/>
      <c r="DB26" s="12"/>
      <c r="DC26" s="12"/>
      <c r="DD26" s="219"/>
      <c r="DE26" s="220"/>
      <c r="DF26" s="15"/>
      <c r="DG26" s="16"/>
      <c r="DH26" s="17"/>
      <c r="DI26" s="12"/>
      <c r="DJ26" s="12"/>
      <c r="DK26" s="12"/>
      <c r="DL26" s="12"/>
      <c r="DM26" s="12"/>
      <c r="DN26" s="12"/>
      <c r="DO26" s="12"/>
      <c r="DP26" s="12"/>
      <c r="DQ26" s="12"/>
      <c r="DR26" s="219"/>
      <c r="DS26" s="220"/>
      <c r="DT26" s="15"/>
      <c r="DU26" s="16"/>
      <c r="DV26" s="17"/>
      <c r="DW26" s="12"/>
      <c r="DX26" s="12"/>
      <c r="DY26" s="12"/>
      <c r="DZ26" s="12"/>
      <c r="EA26" s="12"/>
      <c r="EB26" s="12"/>
      <c r="EC26" s="12"/>
      <c r="ED26" s="12"/>
      <c r="EE26" s="12"/>
      <c r="EF26" s="397">
        <f t="shared" si="101"/>
        <v>0</v>
      </c>
      <c r="EG26" s="461">
        <f>IF($EG$7=$EN$7,EG27,EG27/2)</f>
        <v>0</v>
      </c>
      <c r="EH26" s="248">
        <f>IF($EH$7=$EN$7,EH27,EH27/2)</f>
        <v>0</v>
      </c>
      <c r="EI26" s="248">
        <f>IF($EI$7=$EN$7,EI27,EI27/2)</f>
        <v>0</v>
      </c>
      <c r="EJ26" s="248">
        <f>IF($EJ$7=$EN$7,EJ27,EJ27/2)</f>
        <v>0</v>
      </c>
      <c r="EK26" s="248">
        <f>IF($EK$7=$EN$7,EK27,EK27/2)</f>
        <v>0</v>
      </c>
      <c r="EL26" s="248">
        <f>IF($EL$7=$EN$7,EL27,EL27/2)</f>
        <v>0</v>
      </c>
      <c r="EM26" s="248">
        <f>IF($EM$7=$EN$7,EM27,EM27/2)</f>
        <v>0</v>
      </c>
      <c r="EN26" s="21"/>
      <c r="EO26" s="398">
        <f t="shared" si="150"/>
        <v>0</v>
      </c>
      <c r="EP26" s="221"/>
      <c r="EQ26" s="221"/>
      <c r="ER26" s="221"/>
      <c r="ES26" s="221"/>
      <c r="ET26" s="221"/>
      <c r="EU26" s="221"/>
      <c r="EV26" s="221"/>
      <c r="EW26" s="221"/>
      <c r="EX26" s="405">
        <f t="shared" si="151"/>
        <v>0</v>
      </c>
      <c r="EY26" s="21"/>
      <c r="EZ26" s="21"/>
      <c r="FA26" s="21"/>
      <c r="FB26" s="21"/>
      <c r="FC26" s="21"/>
      <c r="FD26" s="21"/>
      <c r="FE26" s="21"/>
      <c r="FF26" s="21"/>
    </row>
    <row r="27" spans="2:162" ht="30" customHeight="1" thickBot="1" x14ac:dyDescent="0.6">
      <c r="B27" s="192">
        <v>10</v>
      </c>
      <c r="C27" s="230"/>
      <c r="D27" s="231"/>
      <c r="E27" s="232"/>
      <c r="F27" s="232"/>
      <c r="G27" s="233"/>
      <c r="H27" s="233"/>
      <c r="I27" s="233"/>
      <c r="J27" s="233"/>
      <c r="K27" s="234"/>
      <c r="L27" s="270"/>
      <c r="M27" s="12"/>
      <c r="N27" s="12"/>
      <c r="O27" s="12"/>
      <c r="P27" s="12"/>
      <c r="Q27" s="12"/>
      <c r="R27" s="12"/>
      <c r="S27" s="12"/>
      <c r="T27" s="12"/>
      <c r="U27" s="12"/>
      <c r="V27" s="12"/>
      <c r="W27" s="269"/>
      <c r="X27" s="595">
        <f>+D27</f>
        <v>0</v>
      </c>
      <c r="Y27" s="581"/>
      <c r="Z27" s="15">
        <f t="shared" si="207"/>
        <v>0</v>
      </c>
      <c r="AA27" s="16">
        <f t="shared" si="208"/>
        <v>0</v>
      </c>
      <c r="AB27" s="17">
        <f t="shared" si="209"/>
        <v>0</v>
      </c>
      <c r="AC27" s="12">
        <f t="shared" si="210"/>
        <v>0</v>
      </c>
      <c r="AD27" s="12">
        <f t="shared" si="211"/>
        <v>0</v>
      </c>
      <c r="AE27" s="12">
        <f t="shared" si="212"/>
        <v>0</v>
      </c>
      <c r="AF27" s="12">
        <f t="shared" si="213"/>
        <v>0</v>
      </c>
      <c r="AG27" s="12">
        <f t="shared" si="214"/>
        <v>0</v>
      </c>
      <c r="AH27" s="12">
        <f t="shared" si="215"/>
        <v>0</v>
      </c>
      <c r="AI27" s="12">
        <f t="shared" si="216"/>
        <v>0</v>
      </c>
      <c r="AJ27" s="12">
        <f t="shared" si="217"/>
        <v>0</v>
      </c>
      <c r="AK27" s="12">
        <f t="shared" si="218"/>
        <v>0</v>
      </c>
      <c r="AL27" s="595">
        <f>+E27</f>
        <v>0</v>
      </c>
      <c r="AM27" s="581"/>
      <c r="AN27" s="15">
        <f t="shared" si="219"/>
        <v>0</v>
      </c>
      <c r="AO27" s="16">
        <f t="shared" si="220"/>
        <v>0</v>
      </c>
      <c r="AP27" s="17">
        <f t="shared" si="221"/>
        <v>0</v>
      </c>
      <c r="AQ27" s="12">
        <f t="shared" si="222"/>
        <v>0</v>
      </c>
      <c r="AR27" s="12">
        <f t="shared" si="223"/>
        <v>0</v>
      </c>
      <c r="AS27" s="12">
        <f t="shared" si="224"/>
        <v>0</v>
      </c>
      <c r="AT27" s="12">
        <f t="shared" si="225"/>
        <v>0</v>
      </c>
      <c r="AU27" s="12">
        <f t="shared" si="226"/>
        <v>0</v>
      </c>
      <c r="AV27" s="12">
        <f t="shared" si="227"/>
        <v>0</v>
      </c>
      <c r="AW27" s="12">
        <f t="shared" si="228"/>
        <v>0</v>
      </c>
      <c r="AX27" s="12">
        <f t="shared" si="229"/>
        <v>0</v>
      </c>
      <c r="AY27" s="12">
        <f t="shared" si="230"/>
        <v>0</v>
      </c>
      <c r="AZ27" s="595">
        <f>+F27</f>
        <v>0</v>
      </c>
      <c r="BA27" s="581"/>
      <c r="BB27" s="15">
        <f t="shared" si="231"/>
        <v>0</v>
      </c>
      <c r="BC27" s="16">
        <f t="shared" si="232"/>
        <v>0</v>
      </c>
      <c r="BD27" s="17">
        <f t="shared" si="233"/>
        <v>0</v>
      </c>
      <c r="BE27" s="12">
        <f t="shared" si="234"/>
        <v>0</v>
      </c>
      <c r="BF27" s="12">
        <f t="shared" si="235"/>
        <v>0</v>
      </c>
      <c r="BG27" s="12">
        <f t="shared" si="236"/>
        <v>0</v>
      </c>
      <c r="BH27" s="12">
        <f t="shared" si="237"/>
        <v>0</v>
      </c>
      <c r="BI27" s="12">
        <f t="shared" si="238"/>
        <v>0</v>
      </c>
      <c r="BJ27" s="12">
        <f t="shared" si="239"/>
        <v>0</v>
      </c>
      <c r="BK27" s="12">
        <f t="shared" si="240"/>
        <v>0</v>
      </c>
      <c r="BL27" s="12">
        <f t="shared" si="241"/>
        <v>0</v>
      </c>
      <c r="BM27" s="12">
        <f t="shared" si="242"/>
        <v>0</v>
      </c>
      <c r="BN27" s="595">
        <f>+G27</f>
        <v>0</v>
      </c>
      <c r="BO27" s="581"/>
      <c r="BP27" s="15">
        <f t="shared" si="243"/>
        <v>0</v>
      </c>
      <c r="BQ27" s="16">
        <f t="shared" si="244"/>
        <v>0</v>
      </c>
      <c r="BR27" s="17">
        <f t="shared" si="245"/>
        <v>0</v>
      </c>
      <c r="BS27" s="12">
        <f t="shared" si="246"/>
        <v>0</v>
      </c>
      <c r="BT27" s="12">
        <f t="shared" si="247"/>
        <v>0</v>
      </c>
      <c r="BU27" s="12">
        <f t="shared" si="248"/>
        <v>0</v>
      </c>
      <c r="BV27" s="12">
        <f t="shared" si="249"/>
        <v>0</v>
      </c>
      <c r="BW27" s="12">
        <f t="shared" si="250"/>
        <v>0</v>
      </c>
      <c r="BX27" s="12">
        <f t="shared" si="251"/>
        <v>0</v>
      </c>
      <c r="BY27" s="12">
        <f t="shared" si="252"/>
        <v>0</v>
      </c>
      <c r="BZ27" s="12">
        <f t="shared" si="253"/>
        <v>0</v>
      </c>
      <c r="CA27" s="12">
        <f t="shared" si="254"/>
        <v>0</v>
      </c>
      <c r="CB27" s="595">
        <f>+H27</f>
        <v>0</v>
      </c>
      <c r="CC27" s="581"/>
      <c r="CD27" s="15">
        <f t="shared" si="52"/>
        <v>0</v>
      </c>
      <c r="CE27" s="16">
        <f t="shared" si="53"/>
        <v>0</v>
      </c>
      <c r="CF27" s="17">
        <f t="shared" si="54"/>
        <v>0</v>
      </c>
      <c r="CG27" s="12">
        <f t="shared" si="55"/>
        <v>0</v>
      </c>
      <c r="CH27" s="12">
        <f t="shared" si="56"/>
        <v>0</v>
      </c>
      <c r="CI27" s="12">
        <f t="shared" si="57"/>
        <v>0</v>
      </c>
      <c r="CJ27" s="12">
        <f t="shared" si="58"/>
        <v>0</v>
      </c>
      <c r="CK27" s="12">
        <f t="shared" si="59"/>
        <v>0</v>
      </c>
      <c r="CL27" s="12">
        <f t="shared" si="60"/>
        <v>0</v>
      </c>
      <c r="CM27" s="12">
        <f t="shared" si="61"/>
        <v>0</v>
      </c>
      <c r="CN27" s="12">
        <f t="shared" si="62"/>
        <v>0</v>
      </c>
      <c r="CO27" s="12">
        <f t="shared" si="63"/>
        <v>0</v>
      </c>
      <c r="CP27" s="595">
        <f>+I27</f>
        <v>0</v>
      </c>
      <c r="CQ27" s="581"/>
      <c r="CR27" s="15">
        <f t="shared" si="64"/>
        <v>0</v>
      </c>
      <c r="CS27" s="16">
        <f t="shared" si="65"/>
        <v>0</v>
      </c>
      <c r="CT27" s="17">
        <f t="shared" si="66"/>
        <v>0</v>
      </c>
      <c r="CU27" s="12">
        <f t="shared" si="67"/>
        <v>0</v>
      </c>
      <c r="CV27" s="12">
        <f t="shared" si="68"/>
        <v>0</v>
      </c>
      <c r="CW27" s="12">
        <f t="shared" si="69"/>
        <v>0</v>
      </c>
      <c r="CX27" s="12">
        <f t="shared" si="70"/>
        <v>0</v>
      </c>
      <c r="CY27" s="12">
        <f t="shared" si="71"/>
        <v>0</v>
      </c>
      <c r="CZ27" s="12">
        <f t="shared" si="72"/>
        <v>0</v>
      </c>
      <c r="DA27" s="12">
        <f t="shared" si="73"/>
        <v>0</v>
      </c>
      <c r="DB27" s="12">
        <f t="shared" si="74"/>
        <v>0</v>
      </c>
      <c r="DC27" s="12">
        <f t="shared" si="75"/>
        <v>0</v>
      </c>
      <c r="DD27" s="595">
        <f>+J27</f>
        <v>0</v>
      </c>
      <c r="DE27" s="581"/>
      <c r="DF27" s="15">
        <f t="shared" si="76"/>
        <v>0</v>
      </c>
      <c r="DG27" s="16">
        <f t="shared" si="77"/>
        <v>0</v>
      </c>
      <c r="DH27" s="17">
        <f t="shared" si="78"/>
        <v>0</v>
      </c>
      <c r="DI27" s="12">
        <f t="shared" si="79"/>
        <v>0</v>
      </c>
      <c r="DJ27" s="12">
        <f t="shared" si="80"/>
        <v>0</v>
      </c>
      <c r="DK27" s="12">
        <f t="shared" si="81"/>
        <v>0</v>
      </c>
      <c r="DL27" s="12">
        <f t="shared" si="82"/>
        <v>0</v>
      </c>
      <c r="DM27" s="12">
        <f t="shared" si="83"/>
        <v>0</v>
      </c>
      <c r="DN27" s="12">
        <f t="shared" si="84"/>
        <v>0</v>
      </c>
      <c r="DO27" s="12">
        <f t="shared" si="85"/>
        <v>0</v>
      </c>
      <c r="DP27" s="12">
        <f t="shared" si="86"/>
        <v>0</v>
      </c>
      <c r="DQ27" s="12">
        <f t="shared" si="87"/>
        <v>0</v>
      </c>
      <c r="DR27" s="595">
        <f>+K27</f>
        <v>0</v>
      </c>
      <c r="DS27" s="581"/>
      <c r="DT27" s="15">
        <f t="shared" si="88"/>
        <v>0</v>
      </c>
      <c r="DU27" s="16">
        <f t="shared" si="89"/>
        <v>0</v>
      </c>
      <c r="DV27" s="17">
        <f t="shared" si="90"/>
        <v>0</v>
      </c>
      <c r="DW27" s="12">
        <f t="shared" si="91"/>
        <v>0</v>
      </c>
      <c r="DX27" s="12">
        <f t="shared" si="92"/>
        <v>0</v>
      </c>
      <c r="DY27" s="12">
        <f t="shared" si="93"/>
        <v>0</v>
      </c>
      <c r="DZ27" s="12">
        <f t="shared" si="94"/>
        <v>0</v>
      </c>
      <c r="EA27" s="12">
        <f t="shared" si="95"/>
        <v>0</v>
      </c>
      <c r="EB27" s="12">
        <f t="shared" si="96"/>
        <v>0</v>
      </c>
      <c r="EC27" s="12">
        <f t="shared" si="97"/>
        <v>0</v>
      </c>
      <c r="ED27" s="12">
        <f t="shared" si="98"/>
        <v>0</v>
      </c>
      <c r="EE27" s="12">
        <f t="shared" si="99"/>
        <v>0</v>
      </c>
      <c r="EF27" s="397">
        <f t="shared" si="101"/>
        <v>0</v>
      </c>
      <c r="EG27" s="21">
        <f>IF(IF(AA27&gt;6,12,AA27*2)+IF(AB27&gt;15,2,0)+IF(Z27=1,12,0)&gt;12,12,IF(AA27&gt;6,12,AA27*2)+IF(AB27&gt;15,2,0)+IF(Z27=1,12,0))</f>
        <v>0</v>
      </c>
      <c r="EH27" s="21">
        <f>IF(IF(AO27&gt;6,12,AO27*2)+IF(AP27&gt;15,2,0)+IF(AN27=1,12,0)&gt;12,12,IF(AO27&gt;6,12,AO27*2)+IF(AP27&gt;15,2,0)+IF(AN27=1,12,0))</f>
        <v>0</v>
      </c>
      <c r="EI27" s="21">
        <f>IF(IF(BC27&gt;6,12,BC27*2)+IF(BD27&gt;15,2,0)+IF(BB27=1,12,0)&gt;12,12,IF(BC27&gt;6,12,BC27*2)+IF(BD27&gt;15,2,0)+IF(BB27=1,12,0))</f>
        <v>0</v>
      </c>
      <c r="EJ27" s="21">
        <f>IF(IF(BQ27&gt;6,12,BQ27*2)+IF(BR27&gt;15,2,0)+IF(BP27=1,12,0)&gt;12,12,IF(BQ27&gt;6,12,BQ27*2)+IF(BR27&gt;15,2,0)+IF(BP27=1,12,0))</f>
        <v>0</v>
      </c>
      <c r="EK27" s="21">
        <f>IF(IF(CE27&gt;6,12,CE27*2)+IF(CF27&gt;15,2,0)+IF(CD27=1,12,0)&gt;12,12,IF(CE27&gt;6,12,CE27*2)+IF(CF27&gt;15,2,0)+IF(CD27=1,12,0))</f>
        <v>0</v>
      </c>
      <c r="EL27" s="21">
        <f>IF(IF(CS27&gt;6,12,CS27*2)+IF(CT27&gt;15,2,0)+IF(CR27=1,12,0)&gt;12,12,IF(CS27&gt;6,12,CS27*2)+IF(CT27&gt;15,2,0)+IF(CR27=1,12,0))</f>
        <v>0</v>
      </c>
      <c r="EM27" s="21">
        <f>IF(IF(DG27&gt;6,12,DG27*2)+IF(DH27&gt;15,2,0)+IF(DF27=1,12,0)&gt;12,12,IF(DG27&gt;6,12,DG27*2)+IF(DH27&gt;15,2,0)+IF(F27=1,12,0))</f>
        <v>0</v>
      </c>
      <c r="EN27" s="21">
        <f>IF(IF(DU27&gt;6,12,DU27*2)+IF(DV27&gt;15,2,0)+IF(DT27=1,12,0)&gt;12,12,IF(DU27&gt;6,12,DU27*2)+IF(DV27&gt;15,2,0)+IF(DT27=1,12,0))</f>
        <v>0</v>
      </c>
      <c r="EO27" s="398">
        <f t="shared" si="150"/>
        <v>0</v>
      </c>
      <c r="EP27" s="221">
        <f>IF( AND(EN7=EG7,EN27&gt;0),     IF(+EG27+EN27+((EH27+EI27+EJ27+EK27+EL27+EM27)/2)&gt;12,12,   +EG27+EN27+((EH27+EI27+EJ27+EK27+EL27+EM27)/2)),  IF(+EG27+((EH27+EI27+EJ27+EK27+EL27+EM27+EN27)/2)&gt;12,12,+EG27+((EH27+EI27+EJ27+EK27+EL27+EM27+EN27)/2)))</f>
        <v>0</v>
      </c>
      <c r="EQ27" s="221">
        <f>IF( AND($EN$7=$EH$7,EN27&gt;0),    IF(+EH27+EN27+((EG27+EI27+EJ27+EK27+EL27+EM27)/2)&gt;12,12,+EH27+EN27+((EG27+EI27+EJ27+EK27+EL27+EM27)/2)),IF(+EH27+((EG27+EI27+EJ27+EK27+EL27+EM27+EN27)/2)&gt;12,12,+EH27+((EG27+EI27+EJ27+EK27+EL27+EM27+EN27)/2)))</f>
        <v>0</v>
      </c>
      <c r="ER27" s="221">
        <f>IF(AND($EN$7=$EI$7,EN27&gt;0),    IF(+EI27+EN27+((EG27+EH27+EJ27+EK27+EL27+EM27)/2)&gt;12,12,      +EI27+EN27+((EG27+EH27+EJ27+EK27+EL27+EM27)/2)), IF(+EI27+((EG27+EH27+EJ27+EK27+EL27+EM27+EN27)/2)&gt;12,12,+EI27+((EG27+EH27+EJ27+EK27+EL27+EM27+EN27)/2)))</f>
        <v>0</v>
      </c>
      <c r="ES27" s="221">
        <f>IF(AND($EN$7=$EJ$7,EN27&gt;0),   IF(+EJ27+EN27+((EG27+EH27+EI27+EK27+EL27+EM27)/2)&gt;12,12,+EJ27+EN27+((EG27+EH27+EK27+EL27+EM27+EI27)/2)),IF(+EJ27+((EG27+EH27+EI27+EK27+EL27+EM27+EN27)/2)&gt;12,12,+EJ27+((EN27+EG27+EH27+EK27+EL27+EM27+EI27)/2)))</f>
        <v>0</v>
      </c>
      <c r="ET27" s="221">
        <f>IF(AND($EN$7=$EK$7,EN27&gt;0), IF(+EK27+EN27+((EG27+EH27+EI27+EJ27+EL27+EM27)/2)&gt;12,12,+EK27+EN27+((EG27+EH27+EI27+EJ27+EL27+EM27)/2)),  IF(+EK27+((EG27+EH27+EI27+EJ27+EL27+EM27+EN27)/2)&gt;12,12,+EK27+((EG27+EH27+EI27+EJ27+EL27+EM27+EN27)/2)))</f>
        <v>0</v>
      </c>
      <c r="EU27" s="221">
        <f>IF(AND($EN$7=$EL$7,EN27&gt;0),  IF(+EL27+EN27+((EG27+EH27+EI27+EJ27+EK27+EM27)/2)&gt;12,12,+EL27+EN27+((EG27+EH27+EI27+EJ27+EK27+EM27)/2)), IF(+EL27+((EG27+EH27+EI27+EJ27+EK27+EL27+EM27+EN27)/2)&gt;12,12,+EL27+((EG27+EH27+EI27+EJ27+EK27+EM27+EN27)/2)))</f>
        <v>0</v>
      </c>
      <c r="EV27" s="221">
        <f>IF(AND( $EN$7=$EM$7, EN27&gt;0), IF(+EM27+EN27+((EG27+EH27+EI27+EJ27+EK27+EL27)/2)&gt;12,12,+EM27+EN27+((EG27+EH27+EI27+EJ27+EK27+EL27)/2)),DG83+ IF(+EM27+((EG27+EH27+EI27+EJ27+EK27+EL27+EN27)/2)&gt;12,12,+EM27+((EG27+EH27+EI27+EJ27+EK27+EL27+EN27)/2)))</f>
        <v>0</v>
      </c>
      <c r="EW27" s="221">
        <f>IF( N27&gt;0, IF(+EN27+((EG27+EH27+EI27+EJ27+EK27+EL27+EM27)/2)&gt;12,12,+EN27+((EG27+EH27+EI27+EJ27+EK27+EL27+EM27)/2)),IF(+EN27+((EG27+EH27+EI27+EJ27+EK27+EL27+EM27)/2)&gt;12,12,+EN27+((EG27+EH27+EI27+EJ27+EK27+EL27+EM27)/2)))</f>
        <v>0</v>
      </c>
      <c r="EX27" s="405">
        <f t="shared" si="151"/>
        <v>0</v>
      </c>
      <c r="EY27" s="21">
        <f t="shared" ref="EY27:FF27" si="256">+EP27-EG27</f>
        <v>0</v>
      </c>
      <c r="EZ27" s="21">
        <f t="shared" si="256"/>
        <v>0</v>
      </c>
      <c r="FA27" s="21">
        <f t="shared" si="256"/>
        <v>0</v>
      </c>
      <c r="FB27" s="21">
        <f t="shared" si="256"/>
        <v>0</v>
      </c>
      <c r="FC27" s="21">
        <f t="shared" si="256"/>
        <v>0</v>
      </c>
      <c r="FD27" s="21">
        <f t="shared" si="256"/>
        <v>0</v>
      </c>
      <c r="FE27" s="21">
        <f t="shared" si="256"/>
        <v>0</v>
      </c>
      <c r="FF27" s="21">
        <f t="shared" si="256"/>
        <v>0</v>
      </c>
    </row>
    <row r="28" spans="2:162" ht="30" hidden="1" customHeight="1" thickBot="1" x14ac:dyDescent="0.6">
      <c r="B28" s="192"/>
      <c r="C28" s="235"/>
      <c r="D28" s="236"/>
      <c r="E28" s="237"/>
      <c r="F28" s="237"/>
      <c r="G28" s="238"/>
      <c r="H28" s="238"/>
      <c r="I28" s="238"/>
      <c r="J28" s="238"/>
      <c r="K28" s="239"/>
      <c r="L28" s="270"/>
      <c r="M28" s="12"/>
      <c r="N28" s="12"/>
      <c r="O28" s="12"/>
      <c r="P28" s="12"/>
      <c r="Q28" s="12"/>
      <c r="R28" s="12"/>
      <c r="S28" s="12"/>
      <c r="T28" s="12"/>
      <c r="U28" s="12"/>
      <c r="V28" s="12"/>
      <c r="W28" s="269"/>
      <c r="X28" s="219"/>
      <c r="Y28" s="220"/>
      <c r="Z28" s="15"/>
      <c r="AA28" s="16"/>
      <c r="AB28" s="17"/>
      <c r="AC28" s="12"/>
      <c r="AD28" s="12"/>
      <c r="AE28" s="12"/>
      <c r="AF28" s="12"/>
      <c r="AG28" s="12"/>
      <c r="AH28" s="12"/>
      <c r="AI28" s="12"/>
      <c r="AJ28" s="12"/>
      <c r="AK28" s="12"/>
      <c r="AL28" s="219"/>
      <c r="AM28" s="220"/>
      <c r="AN28" s="15"/>
      <c r="AO28" s="16"/>
      <c r="AP28" s="17"/>
      <c r="AQ28" s="12"/>
      <c r="AR28" s="12"/>
      <c r="AS28" s="12"/>
      <c r="AT28" s="12"/>
      <c r="AU28" s="12"/>
      <c r="AV28" s="12"/>
      <c r="AW28" s="12"/>
      <c r="AX28" s="12"/>
      <c r="AY28" s="12"/>
      <c r="AZ28" s="219"/>
      <c r="BA28" s="220"/>
      <c r="BB28" s="15"/>
      <c r="BC28" s="16"/>
      <c r="BD28" s="17"/>
      <c r="BE28" s="12"/>
      <c r="BF28" s="12"/>
      <c r="BG28" s="12"/>
      <c r="BH28" s="12"/>
      <c r="BI28" s="12"/>
      <c r="BJ28" s="12"/>
      <c r="BK28" s="12"/>
      <c r="BL28" s="12"/>
      <c r="BM28" s="12"/>
      <c r="BN28" s="219"/>
      <c r="BO28" s="220"/>
      <c r="BP28" s="15"/>
      <c r="BQ28" s="16"/>
      <c r="BR28" s="17"/>
      <c r="BS28" s="12"/>
      <c r="BT28" s="12"/>
      <c r="BU28" s="12"/>
      <c r="BV28" s="12"/>
      <c r="BW28" s="12"/>
      <c r="BX28" s="12"/>
      <c r="BY28" s="12"/>
      <c r="BZ28" s="12"/>
      <c r="CA28" s="12"/>
      <c r="CB28" s="219"/>
      <c r="CC28" s="220"/>
      <c r="CD28" s="15"/>
      <c r="CE28" s="16"/>
      <c r="CF28" s="17"/>
      <c r="CG28" s="12"/>
      <c r="CH28" s="12"/>
      <c r="CI28" s="12"/>
      <c r="CJ28" s="12"/>
      <c r="CK28" s="12"/>
      <c r="CL28" s="12"/>
      <c r="CM28" s="12"/>
      <c r="CN28" s="12"/>
      <c r="CO28" s="12"/>
      <c r="CP28" s="219"/>
      <c r="CQ28" s="220"/>
      <c r="CR28" s="15"/>
      <c r="CS28" s="16"/>
      <c r="CT28" s="17"/>
      <c r="CU28" s="12"/>
      <c r="CV28" s="12"/>
      <c r="CW28" s="12"/>
      <c r="CX28" s="12"/>
      <c r="CY28" s="12"/>
      <c r="CZ28" s="12"/>
      <c r="DA28" s="12"/>
      <c r="DB28" s="12"/>
      <c r="DC28" s="12"/>
      <c r="DD28" s="219"/>
      <c r="DE28" s="220"/>
      <c r="DF28" s="15"/>
      <c r="DG28" s="16"/>
      <c r="DH28" s="17"/>
      <c r="DI28" s="12"/>
      <c r="DJ28" s="12"/>
      <c r="DK28" s="12"/>
      <c r="DL28" s="12"/>
      <c r="DM28" s="12"/>
      <c r="DN28" s="12"/>
      <c r="DO28" s="12"/>
      <c r="DP28" s="12"/>
      <c r="DQ28" s="12"/>
      <c r="DR28" s="219"/>
      <c r="DS28" s="220"/>
      <c r="DT28" s="15"/>
      <c r="DU28" s="16"/>
      <c r="DV28" s="17"/>
      <c r="DW28" s="12"/>
      <c r="DX28" s="12"/>
      <c r="DY28" s="12"/>
      <c r="DZ28" s="12"/>
      <c r="EA28" s="12"/>
      <c r="EB28" s="12"/>
      <c r="EC28" s="12"/>
      <c r="ED28" s="12"/>
      <c r="EE28" s="12"/>
      <c r="EF28" s="397">
        <f t="shared" si="101"/>
        <v>0</v>
      </c>
      <c r="EG28" s="461">
        <f>IF($EG$7=$EN$7,EG29,EG29/2)</f>
        <v>0</v>
      </c>
      <c r="EH28" s="248">
        <f>IF($EH$7=$EN$7,EH29,EH29/2)</f>
        <v>0</v>
      </c>
      <c r="EI28" s="248">
        <f>IF($EI$7=$EN$7,EI29,EI29/2)</f>
        <v>0</v>
      </c>
      <c r="EJ28" s="248">
        <f>IF($EJ$7=$EN$7,EJ29,EJ29/2)</f>
        <v>0</v>
      </c>
      <c r="EK28" s="248">
        <f>IF($EK$7=$EN$7,EK29,EK29/2)</f>
        <v>0</v>
      </c>
      <c r="EL28" s="248">
        <f>IF($EL$7=$EN$7,EL29,EL29/2)</f>
        <v>0</v>
      </c>
      <c r="EM28" s="248">
        <f>IF($EM$7=$EN$7,EM29,EM29/2)</f>
        <v>0</v>
      </c>
      <c r="EN28" s="21"/>
      <c r="EO28" s="398">
        <f t="shared" si="150"/>
        <v>0</v>
      </c>
      <c r="EP28" s="221"/>
      <c r="EQ28" s="221"/>
      <c r="ER28" s="221"/>
      <c r="ES28" s="221"/>
      <c r="ET28" s="221"/>
      <c r="EU28" s="221"/>
      <c r="EV28" s="221"/>
      <c r="EW28" s="221"/>
      <c r="EX28" s="405">
        <f t="shared" si="151"/>
        <v>0</v>
      </c>
      <c r="EY28" s="21"/>
      <c r="EZ28" s="21"/>
      <c r="FA28" s="21"/>
      <c r="FB28" s="21"/>
      <c r="FC28" s="21"/>
      <c r="FD28" s="21"/>
      <c r="FE28" s="21"/>
      <c r="FF28" s="21"/>
    </row>
    <row r="29" spans="2:162" ht="30" customHeight="1" thickBot="1" x14ac:dyDescent="0.6">
      <c r="B29" s="192">
        <v>11</v>
      </c>
      <c r="C29" s="230"/>
      <c r="D29" s="231"/>
      <c r="E29" s="232"/>
      <c r="F29" s="232"/>
      <c r="G29" s="233"/>
      <c r="H29" s="233"/>
      <c r="I29" s="233"/>
      <c r="J29" s="233"/>
      <c r="K29" s="234"/>
      <c r="L29" s="270"/>
      <c r="M29" s="12"/>
      <c r="N29" s="12"/>
      <c r="O29" s="12"/>
      <c r="P29" s="12"/>
      <c r="Q29" s="12"/>
      <c r="R29" s="12"/>
      <c r="S29" s="12"/>
      <c r="T29" s="12"/>
      <c r="U29" s="12"/>
      <c r="V29" s="12"/>
      <c r="W29" s="269"/>
      <c r="X29" s="595">
        <f>+D29</f>
        <v>0</v>
      </c>
      <c r="Y29" s="581"/>
      <c r="Z29" s="15">
        <f t="shared" si="207"/>
        <v>0</v>
      </c>
      <c r="AA29" s="16">
        <f t="shared" si="208"/>
        <v>0</v>
      </c>
      <c r="AB29" s="17">
        <f t="shared" si="209"/>
        <v>0</v>
      </c>
      <c r="AC29" s="12">
        <f t="shared" si="210"/>
        <v>0</v>
      </c>
      <c r="AD29" s="12">
        <f t="shared" si="211"/>
        <v>0</v>
      </c>
      <c r="AE29" s="12">
        <f t="shared" si="212"/>
        <v>0</v>
      </c>
      <c r="AF29" s="12">
        <f t="shared" si="213"/>
        <v>0</v>
      </c>
      <c r="AG29" s="12">
        <f t="shared" si="214"/>
        <v>0</v>
      </c>
      <c r="AH29" s="12">
        <f t="shared" si="215"/>
        <v>0</v>
      </c>
      <c r="AI29" s="12">
        <f t="shared" si="216"/>
        <v>0</v>
      </c>
      <c r="AJ29" s="12">
        <f t="shared" si="217"/>
        <v>0</v>
      </c>
      <c r="AK29" s="12">
        <f t="shared" si="218"/>
        <v>0</v>
      </c>
      <c r="AL29" s="595">
        <f>+E29</f>
        <v>0</v>
      </c>
      <c r="AM29" s="581"/>
      <c r="AN29" s="15">
        <f t="shared" si="219"/>
        <v>0</v>
      </c>
      <c r="AO29" s="16">
        <f t="shared" si="220"/>
        <v>0</v>
      </c>
      <c r="AP29" s="17">
        <f t="shared" si="221"/>
        <v>0</v>
      </c>
      <c r="AQ29" s="12">
        <f t="shared" si="222"/>
        <v>0</v>
      </c>
      <c r="AR29" s="12">
        <f t="shared" si="223"/>
        <v>0</v>
      </c>
      <c r="AS29" s="12">
        <f t="shared" si="224"/>
        <v>0</v>
      </c>
      <c r="AT29" s="12">
        <f t="shared" si="225"/>
        <v>0</v>
      </c>
      <c r="AU29" s="12">
        <f t="shared" si="226"/>
        <v>0</v>
      </c>
      <c r="AV29" s="12">
        <f t="shared" si="227"/>
        <v>0</v>
      </c>
      <c r="AW29" s="12">
        <f t="shared" si="228"/>
        <v>0</v>
      </c>
      <c r="AX29" s="12">
        <f t="shared" si="229"/>
        <v>0</v>
      </c>
      <c r="AY29" s="12">
        <f t="shared" si="230"/>
        <v>0</v>
      </c>
      <c r="AZ29" s="595">
        <f>+F29</f>
        <v>0</v>
      </c>
      <c r="BA29" s="581"/>
      <c r="BB29" s="15">
        <f t="shared" si="231"/>
        <v>0</v>
      </c>
      <c r="BC29" s="16">
        <f t="shared" si="232"/>
        <v>0</v>
      </c>
      <c r="BD29" s="17">
        <f t="shared" si="233"/>
        <v>0</v>
      </c>
      <c r="BE29" s="12">
        <f t="shared" si="234"/>
        <v>0</v>
      </c>
      <c r="BF29" s="12">
        <f t="shared" si="235"/>
        <v>0</v>
      </c>
      <c r="BG29" s="12">
        <f t="shared" si="236"/>
        <v>0</v>
      </c>
      <c r="BH29" s="12">
        <f t="shared" si="237"/>
        <v>0</v>
      </c>
      <c r="BI29" s="12">
        <f t="shared" si="238"/>
        <v>0</v>
      </c>
      <c r="BJ29" s="12">
        <f t="shared" si="239"/>
        <v>0</v>
      </c>
      <c r="BK29" s="12">
        <f t="shared" si="240"/>
        <v>0</v>
      </c>
      <c r="BL29" s="12">
        <f t="shared" si="241"/>
        <v>0</v>
      </c>
      <c r="BM29" s="12">
        <f t="shared" si="242"/>
        <v>0</v>
      </c>
      <c r="BN29" s="595">
        <f>+G29</f>
        <v>0</v>
      </c>
      <c r="BO29" s="581"/>
      <c r="BP29" s="15">
        <f t="shared" si="243"/>
        <v>0</v>
      </c>
      <c r="BQ29" s="16">
        <f t="shared" si="244"/>
        <v>0</v>
      </c>
      <c r="BR29" s="17">
        <f t="shared" si="245"/>
        <v>0</v>
      </c>
      <c r="BS29" s="12">
        <f t="shared" si="246"/>
        <v>0</v>
      </c>
      <c r="BT29" s="12">
        <f t="shared" si="247"/>
        <v>0</v>
      </c>
      <c r="BU29" s="12">
        <f t="shared" si="248"/>
        <v>0</v>
      </c>
      <c r="BV29" s="12">
        <f t="shared" si="249"/>
        <v>0</v>
      </c>
      <c r="BW29" s="12">
        <f t="shared" si="250"/>
        <v>0</v>
      </c>
      <c r="BX29" s="12">
        <f t="shared" si="251"/>
        <v>0</v>
      </c>
      <c r="BY29" s="12">
        <f t="shared" si="252"/>
        <v>0</v>
      </c>
      <c r="BZ29" s="12">
        <f t="shared" si="253"/>
        <v>0</v>
      </c>
      <c r="CA29" s="12">
        <f t="shared" si="254"/>
        <v>0</v>
      </c>
      <c r="CB29" s="595">
        <f>+H29</f>
        <v>0</v>
      </c>
      <c r="CC29" s="581"/>
      <c r="CD29" s="15">
        <f t="shared" si="52"/>
        <v>0</v>
      </c>
      <c r="CE29" s="16">
        <f t="shared" si="53"/>
        <v>0</v>
      </c>
      <c r="CF29" s="17">
        <f t="shared" si="54"/>
        <v>0</v>
      </c>
      <c r="CG29" s="12">
        <f t="shared" si="55"/>
        <v>0</v>
      </c>
      <c r="CH29" s="12">
        <f t="shared" si="56"/>
        <v>0</v>
      </c>
      <c r="CI29" s="12">
        <f t="shared" si="57"/>
        <v>0</v>
      </c>
      <c r="CJ29" s="12">
        <f t="shared" si="58"/>
        <v>0</v>
      </c>
      <c r="CK29" s="12">
        <f t="shared" si="59"/>
        <v>0</v>
      </c>
      <c r="CL29" s="12">
        <f t="shared" si="60"/>
        <v>0</v>
      </c>
      <c r="CM29" s="12">
        <f t="shared" si="61"/>
        <v>0</v>
      </c>
      <c r="CN29" s="12">
        <f t="shared" si="62"/>
        <v>0</v>
      </c>
      <c r="CO29" s="12">
        <f t="shared" si="63"/>
        <v>0</v>
      </c>
      <c r="CP29" s="595">
        <f>+I29</f>
        <v>0</v>
      </c>
      <c r="CQ29" s="581"/>
      <c r="CR29" s="15">
        <f t="shared" si="64"/>
        <v>0</v>
      </c>
      <c r="CS29" s="16">
        <f t="shared" si="65"/>
        <v>0</v>
      </c>
      <c r="CT29" s="17">
        <f t="shared" si="66"/>
        <v>0</v>
      </c>
      <c r="CU29" s="12">
        <f t="shared" si="67"/>
        <v>0</v>
      </c>
      <c r="CV29" s="12">
        <f t="shared" si="68"/>
        <v>0</v>
      </c>
      <c r="CW29" s="12">
        <f t="shared" si="69"/>
        <v>0</v>
      </c>
      <c r="CX29" s="12">
        <f t="shared" si="70"/>
        <v>0</v>
      </c>
      <c r="CY29" s="12">
        <f t="shared" si="71"/>
        <v>0</v>
      </c>
      <c r="CZ29" s="12">
        <f t="shared" si="72"/>
        <v>0</v>
      </c>
      <c r="DA29" s="12">
        <f t="shared" si="73"/>
        <v>0</v>
      </c>
      <c r="DB29" s="12">
        <f t="shared" si="74"/>
        <v>0</v>
      </c>
      <c r="DC29" s="12">
        <f t="shared" si="75"/>
        <v>0</v>
      </c>
      <c r="DD29" s="595">
        <f>+J29</f>
        <v>0</v>
      </c>
      <c r="DE29" s="581"/>
      <c r="DF29" s="15">
        <f t="shared" si="76"/>
        <v>0</v>
      </c>
      <c r="DG29" s="16">
        <f t="shared" si="77"/>
        <v>0</v>
      </c>
      <c r="DH29" s="17">
        <f t="shared" si="78"/>
        <v>0</v>
      </c>
      <c r="DI29" s="12">
        <f t="shared" si="79"/>
        <v>0</v>
      </c>
      <c r="DJ29" s="12">
        <f t="shared" si="80"/>
        <v>0</v>
      </c>
      <c r="DK29" s="12">
        <f t="shared" si="81"/>
        <v>0</v>
      </c>
      <c r="DL29" s="12">
        <f t="shared" si="82"/>
        <v>0</v>
      </c>
      <c r="DM29" s="12">
        <f t="shared" si="83"/>
        <v>0</v>
      </c>
      <c r="DN29" s="12">
        <f t="shared" si="84"/>
        <v>0</v>
      </c>
      <c r="DO29" s="12">
        <f t="shared" si="85"/>
        <v>0</v>
      </c>
      <c r="DP29" s="12">
        <f t="shared" si="86"/>
        <v>0</v>
      </c>
      <c r="DQ29" s="12">
        <f t="shared" si="87"/>
        <v>0</v>
      </c>
      <c r="DR29" s="595">
        <f>+K29</f>
        <v>0</v>
      </c>
      <c r="DS29" s="581"/>
      <c r="DT29" s="15">
        <f t="shared" si="88"/>
        <v>0</v>
      </c>
      <c r="DU29" s="16">
        <f t="shared" si="89"/>
        <v>0</v>
      </c>
      <c r="DV29" s="17">
        <f t="shared" si="90"/>
        <v>0</v>
      </c>
      <c r="DW29" s="12">
        <f t="shared" si="91"/>
        <v>0</v>
      </c>
      <c r="DX29" s="12">
        <f t="shared" si="92"/>
        <v>0</v>
      </c>
      <c r="DY29" s="12">
        <f t="shared" si="93"/>
        <v>0</v>
      </c>
      <c r="DZ29" s="12">
        <f t="shared" si="94"/>
        <v>0</v>
      </c>
      <c r="EA29" s="12">
        <f t="shared" si="95"/>
        <v>0</v>
      </c>
      <c r="EB29" s="12">
        <f t="shared" si="96"/>
        <v>0</v>
      </c>
      <c r="EC29" s="12">
        <f t="shared" si="97"/>
        <v>0</v>
      </c>
      <c r="ED29" s="12">
        <f t="shared" si="98"/>
        <v>0</v>
      </c>
      <c r="EE29" s="12">
        <f t="shared" si="99"/>
        <v>0</v>
      </c>
      <c r="EF29" s="397">
        <f t="shared" si="101"/>
        <v>0</v>
      </c>
      <c r="EG29" s="21">
        <f>IF(IF(AA29&gt;6,12,AA29*2)+IF(AB29&gt;15,2,0)+IF(Z29=1,12,0)&gt;12,12,IF(AA29&gt;6,12,AA29*2)+IF(AB29&gt;15,2,0)+IF(Z29=1,12,0))</f>
        <v>0</v>
      </c>
      <c r="EH29" s="21">
        <f>IF(IF(AO29&gt;6,12,AO29*2)+IF(AP29&gt;15,2,0)+IF(AN29=1,12,0)&gt;12,12,IF(AO29&gt;6,12,AO29*2)+IF(AP29&gt;15,2,0)+IF(AN29=1,12,0))</f>
        <v>0</v>
      </c>
      <c r="EI29" s="21">
        <f>IF(IF(BC29&gt;6,12,BC29*2)+IF(BD29&gt;15,2,0)+IF(BB29=1,12,0)&gt;12,12,IF(BC29&gt;6,12,BC29*2)+IF(BD29&gt;15,2,0)+IF(BB29=1,12,0))</f>
        <v>0</v>
      </c>
      <c r="EJ29" s="21">
        <f>IF(IF(BQ29&gt;6,12,BQ29*2)+IF(BR29&gt;15,2,0)+IF(BP29=1,12,0)&gt;12,12,IF(BQ29&gt;6,12,BQ29*2)+IF(BR29&gt;15,2,0)+IF(BP29=1,12,0))</f>
        <v>0</v>
      </c>
      <c r="EK29" s="21">
        <f>IF(IF(CE29&gt;6,12,CE29*2)+IF(CF29&gt;15,2,0)+IF(CD29=1,12,0)&gt;12,12,IF(CE29&gt;6,12,CE29*2)+IF(CF29&gt;15,2,0)+IF(CD29=1,12,0))</f>
        <v>0</v>
      </c>
      <c r="EL29" s="21">
        <f>IF(IF(CS29&gt;6,12,CS29*2)+IF(CT29&gt;15,2,0)+IF(CR29=1,12,0)&gt;12,12,IF(CS29&gt;6,12,CS29*2)+IF(CT29&gt;15,2,0)+IF(CR29=1,12,0))</f>
        <v>0</v>
      </c>
      <c r="EM29" s="21">
        <f>IF(IF(DG29&gt;6,12,DG29*2)+IF(DH29&gt;15,2,0)+IF(DF29=1,12,0)&gt;12,12,IF(DG29&gt;6,12,DG29*2)+IF(DH29&gt;15,2,0)+IF(F29=1,12,0))</f>
        <v>0</v>
      </c>
      <c r="EN29" s="21">
        <f>IF(IF(DU29&gt;6,12,DU29*2)+IF(DV29&gt;15,2,0)+IF(DT29=1,12,0)&gt;12,12,IF(DU29&gt;6,12,DU29*2)+IF(DV29&gt;15,2,0)+IF(DT29=1,12,0))</f>
        <v>0</v>
      </c>
      <c r="EO29" s="398">
        <f t="shared" si="150"/>
        <v>0</v>
      </c>
      <c r="EP29" s="221">
        <f>IF( AND(EN7=EG7,EN29&gt;0),     IF(+EG29+EN29+((EH29+EI29+EJ29+EK29+EL29+EM29)/2)&gt;12,12,   +EG29+EN29+((EH29+EI29+EJ29+EK29+EL29+EM29)/2)),  IF(+EG29+((EH29+EI29+EJ29+EK29+EL29+EM29+EN29)/2)&gt;12,12,+EG29+((EH29+EI29+EJ29+EK29+EL29+EM29+EN29)/2)))</f>
        <v>0</v>
      </c>
      <c r="EQ29" s="221">
        <f>IF( AND($EN$7=$EH$7,EN29&gt;0),    IF(+EH29+EN29+((EG29+EI29+EJ29+EK29+EL29+EM29)/2)&gt;12,12,+EH29+EN29+((EG29+EI29+EJ29+EK29+EL29+EM29)/2)),IF(+EH29+((EG29+EI29+EJ29+EK29+EL29+EM29+EN29)/2)&gt;12,12,+EH29+((EG29+EI29+EJ29+EK29+EL29+EM29+EN29)/2)))</f>
        <v>0</v>
      </c>
      <c r="ER29" s="221">
        <f>IF(AND($EN$7=$EI$7,EN29&gt;0),    IF(+EI29+EN29+((EG29+EH29+EJ29+EK29+EL29+EM29)/2)&gt;12,12,      +EI29+EN29+((EG29+EH29+EJ29+EK29+EL29+EM29)/2)), IF(+EI29+((EG29+EH29+EJ29+EK29+EL29+EM29+EN29)/2)&gt;12,12,+EI29+((EG29+EH29+EJ29+EK29+EL29+EM29+EN29)/2)))</f>
        <v>0</v>
      </c>
      <c r="ES29" s="221">
        <f>IF(AND($EN$7=$EJ$7,EN29&gt;0),   IF(+EJ29+EN29+((EG29+EH29+EI29+EK29+EL29+EM29)/2)&gt;12,12,+EJ29+EN29+((EG29+EH29+EK29+EL29+EM29+EI29)/2)),IF(+EJ29+((EG29+EH29+EI29+EK29+EL29+EM29+EN29)/2)&gt;12,12,+EJ29+((EN29+EG29+EH29+EK29+EL29+EM29+EI29)/2)))</f>
        <v>0</v>
      </c>
      <c r="ET29" s="221">
        <f>IF(AND($EN$7=$EK$7,EN29&gt;0), IF(+EK29+EN29+((EG29+EH29+EI29+EJ29+EL29+EM29)/2)&gt;12,12,+EK29+EN29+((EG29+EH29+EI29+EJ29+EL29+EM29)/2)),  IF(+EK29+((EG29+EH29+EI29+EJ29+EL29+EM29+EN29)/2)&gt;12,12,+EK29+((EG29+EH29+EI29+EJ29+EL29+EM29+EN29)/2)))</f>
        <v>0</v>
      </c>
      <c r="EU29" s="221">
        <f>IF(AND($EN$7=$EL$7,EN29&gt;0),  IF(+EL29+EN29+((EG29+EH29+EI29+EJ29+EK29+EM29)/2)&gt;12,12,+EL29+EN29+((EG29+EH29+EI29+EJ29+EK29+EM29)/2)), IF(+EL29+((EG29+EH29+EI29+EJ29+EK29+EL29+EM29+EN29)/2)&gt;12,12,+EL29+((EG29+EH29+EI29+EJ29+EK29+EM29+EN29)/2)))</f>
        <v>0</v>
      </c>
      <c r="EV29" s="221">
        <f>IF(AND( $EN$7=$EM$7, EN29&gt;0), IF(+EM29+EN29+((EG29+EH29+EI29+EJ29+EK29+EL29)/2)&gt;12,12,+EM29+EN29+((EG29+EH29+EI29+EJ29+EK29+EL29)/2)),DG85+ IF(+EM29+((EG29+EH29+EI29+EJ29+EK29+EL29+EN29)/2)&gt;12,12,+EM29+((EG29+EH29+EI29+EJ29+EK29+EL29+EN29)/2)))</f>
        <v>0</v>
      </c>
      <c r="EW29" s="221">
        <f>IF( N29&gt;0, IF(+EN29+((EG29+EH29+EI29+EJ29+EK29+EL29+EM29)/2)&gt;12,12,+EN29+((EG29+EH29+EI29+EJ29+EK29+EL29+EM29)/2)),IF(+EN29+((EG29+EH29+EI29+EJ29+EK29+EL29+EM29)/2)&gt;12,12,+EN29+((EG29+EH29+EI29+EJ29+EK29+EL29+EM29)/2)))</f>
        <v>0</v>
      </c>
      <c r="EX29" s="405">
        <f t="shared" si="151"/>
        <v>0</v>
      </c>
      <c r="EY29" s="21">
        <f t="shared" ref="EY29:FF29" si="257">+EP29-EG29</f>
        <v>0</v>
      </c>
      <c r="EZ29" s="21">
        <f t="shared" si="257"/>
        <v>0</v>
      </c>
      <c r="FA29" s="21">
        <f t="shared" si="257"/>
        <v>0</v>
      </c>
      <c r="FB29" s="21">
        <f t="shared" si="257"/>
        <v>0</v>
      </c>
      <c r="FC29" s="21">
        <f t="shared" si="257"/>
        <v>0</v>
      </c>
      <c r="FD29" s="21">
        <f t="shared" si="257"/>
        <v>0</v>
      </c>
      <c r="FE29" s="21">
        <f t="shared" si="257"/>
        <v>0</v>
      </c>
      <c r="FF29" s="21">
        <f t="shared" si="257"/>
        <v>0</v>
      </c>
    </row>
    <row r="30" spans="2:162" ht="30" hidden="1" customHeight="1" thickBot="1" x14ac:dyDescent="0.6">
      <c r="B30" s="192"/>
      <c r="C30" s="235"/>
      <c r="D30" s="236"/>
      <c r="E30" s="237"/>
      <c r="F30" s="237"/>
      <c r="G30" s="238"/>
      <c r="H30" s="238"/>
      <c r="I30" s="238"/>
      <c r="J30" s="238"/>
      <c r="K30" s="239"/>
      <c r="L30" s="270"/>
      <c r="M30" s="12"/>
      <c r="N30" s="12"/>
      <c r="O30" s="12"/>
      <c r="P30" s="12"/>
      <c r="Q30" s="12"/>
      <c r="R30" s="12"/>
      <c r="S30" s="12"/>
      <c r="T30" s="12"/>
      <c r="U30" s="12"/>
      <c r="V30" s="12"/>
      <c r="W30" s="269"/>
      <c r="X30" s="219"/>
      <c r="Y30" s="220"/>
      <c r="Z30" s="15"/>
      <c r="AA30" s="16"/>
      <c r="AB30" s="17"/>
      <c r="AC30" s="12"/>
      <c r="AD30" s="12"/>
      <c r="AE30" s="12"/>
      <c r="AF30" s="12"/>
      <c r="AG30" s="12"/>
      <c r="AH30" s="12"/>
      <c r="AI30" s="12"/>
      <c r="AJ30" s="12"/>
      <c r="AK30" s="12"/>
      <c r="AL30" s="219"/>
      <c r="AM30" s="220"/>
      <c r="AN30" s="15"/>
      <c r="AO30" s="16"/>
      <c r="AP30" s="17"/>
      <c r="AQ30" s="12"/>
      <c r="AR30" s="12"/>
      <c r="AS30" s="12"/>
      <c r="AT30" s="12"/>
      <c r="AU30" s="12"/>
      <c r="AV30" s="12"/>
      <c r="AW30" s="12"/>
      <c r="AX30" s="12"/>
      <c r="AY30" s="12"/>
      <c r="AZ30" s="219"/>
      <c r="BA30" s="220"/>
      <c r="BB30" s="15"/>
      <c r="BC30" s="16"/>
      <c r="BD30" s="17"/>
      <c r="BE30" s="12"/>
      <c r="BF30" s="12"/>
      <c r="BG30" s="12"/>
      <c r="BH30" s="12"/>
      <c r="BI30" s="12"/>
      <c r="BJ30" s="12"/>
      <c r="BK30" s="12"/>
      <c r="BL30" s="12"/>
      <c r="BM30" s="12"/>
      <c r="BN30" s="219"/>
      <c r="BO30" s="220"/>
      <c r="BP30" s="15"/>
      <c r="BQ30" s="16"/>
      <c r="BR30" s="17"/>
      <c r="BS30" s="12"/>
      <c r="BT30" s="12"/>
      <c r="BU30" s="12"/>
      <c r="BV30" s="12"/>
      <c r="BW30" s="12"/>
      <c r="BX30" s="12"/>
      <c r="BY30" s="12"/>
      <c r="BZ30" s="12"/>
      <c r="CA30" s="12"/>
      <c r="CB30" s="219"/>
      <c r="CC30" s="220"/>
      <c r="CD30" s="15"/>
      <c r="CE30" s="16"/>
      <c r="CF30" s="17"/>
      <c r="CG30" s="12"/>
      <c r="CH30" s="12"/>
      <c r="CI30" s="12"/>
      <c r="CJ30" s="12"/>
      <c r="CK30" s="12"/>
      <c r="CL30" s="12"/>
      <c r="CM30" s="12"/>
      <c r="CN30" s="12"/>
      <c r="CO30" s="12"/>
      <c r="CP30" s="219"/>
      <c r="CQ30" s="220"/>
      <c r="CR30" s="15"/>
      <c r="CS30" s="16"/>
      <c r="CT30" s="17"/>
      <c r="CU30" s="12"/>
      <c r="CV30" s="12"/>
      <c r="CW30" s="12"/>
      <c r="CX30" s="12"/>
      <c r="CY30" s="12"/>
      <c r="CZ30" s="12"/>
      <c r="DA30" s="12"/>
      <c r="DB30" s="12"/>
      <c r="DC30" s="12"/>
      <c r="DD30" s="219"/>
      <c r="DE30" s="220"/>
      <c r="DF30" s="15"/>
      <c r="DG30" s="16"/>
      <c r="DH30" s="17"/>
      <c r="DI30" s="12"/>
      <c r="DJ30" s="12"/>
      <c r="DK30" s="12"/>
      <c r="DL30" s="12"/>
      <c r="DM30" s="12"/>
      <c r="DN30" s="12"/>
      <c r="DO30" s="12"/>
      <c r="DP30" s="12"/>
      <c r="DQ30" s="12"/>
      <c r="DR30" s="219"/>
      <c r="DS30" s="220"/>
      <c r="DT30" s="15"/>
      <c r="DU30" s="16"/>
      <c r="DV30" s="17"/>
      <c r="DW30" s="12"/>
      <c r="DX30" s="12"/>
      <c r="DY30" s="12"/>
      <c r="DZ30" s="12"/>
      <c r="EA30" s="12"/>
      <c r="EB30" s="12"/>
      <c r="EC30" s="12"/>
      <c r="ED30" s="12"/>
      <c r="EE30" s="12"/>
      <c r="EF30" s="397">
        <f t="shared" si="101"/>
        <v>0</v>
      </c>
      <c r="EG30" s="461">
        <f>IF($EG$7=$EN$7,EG31,EG31/2)</f>
        <v>0</v>
      </c>
      <c r="EH30" s="248">
        <f>IF($EH$7=$EN$7,EH31,EH31/2)</f>
        <v>0</v>
      </c>
      <c r="EI30" s="248">
        <f>IF($EI$7=$EN$7,EI31,EI31/2)</f>
        <v>0</v>
      </c>
      <c r="EJ30" s="248">
        <f>IF($EJ$7=$EN$7,EJ31,EJ31/2)</f>
        <v>0</v>
      </c>
      <c r="EK30" s="248">
        <f>IF($EK$7=$EN$7,EK31,EK31/2)</f>
        <v>0</v>
      </c>
      <c r="EL30" s="248">
        <f>IF($EL$7=$EN$7,EL31,EL31/2)</f>
        <v>0</v>
      </c>
      <c r="EM30" s="248">
        <f>IF($EM$7=$EN$7,EM31,EM31/2)</f>
        <v>0</v>
      </c>
      <c r="EN30" s="21"/>
      <c r="EO30" s="398">
        <f t="shared" si="150"/>
        <v>0</v>
      </c>
      <c r="EP30" s="221"/>
      <c r="EQ30" s="221"/>
      <c r="ER30" s="221"/>
      <c r="ES30" s="221"/>
      <c r="ET30" s="221"/>
      <c r="EU30" s="221"/>
      <c r="EV30" s="221"/>
      <c r="EW30" s="221"/>
      <c r="EX30" s="405">
        <f t="shared" si="151"/>
        <v>0</v>
      </c>
      <c r="EY30" s="21"/>
      <c r="EZ30" s="21"/>
      <c r="FA30" s="21"/>
      <c r="FB30" s="21"/>
      <c r="FC30" s="21"/>
      <c r="FD30" s="21"/>
      <c r="FE30" s="21"/>
      <c r="FF30" s="21"/>
    </row>
    <row r="31" spans="2:162" ht="30" customHeight="1" thickBot="1" x14ac:dyDescent="0.6">
      <c r="B31" s="192">
        <v>12</v>
      </c>
      <c r="C31" s="230"/>
      <c r="D31" s="231"/>
      <c r="E31" s="232"/>
      <c r="F31" s="232"/>
      <c r="G31" s="233"/>
      <c r="H31" s="233"/>
      <c r="I31" s="233"/>
      <c r="J31" s="233"/>
      <c r="K31" s="234"/>
      <c r="L31" s="270"/>
      <c r="M31" s="12"/>
      <c r="N31" s="12"/>
      <c r="O31" s="12"/>
      <c r="P31" s="12"/>
      <c r="Q31" s="12"/>
      <c r="R31" s="12"/>
      <c r="S31" s="12"/>
      <c r="T31" s="12"/>
      <c r="U31" s="12"/>
      <c r="V31" s="12"/>
      <c r="W31" s="269"/>
      <c r="X31" s="595">
        <f>+D31</f>
        <v>0</v>
      </c>
      <c r="Y31" s="581"/>
      <c r="Z31" s="15">
        <f t="shared" si="207"/>
        <v>0</v>
      </c>
      <c r="AA31" s="16">
        <f t="shared" si="208"/>
        <v>0</v>
      </c>
      <c r="AB31" s="17">
        <f t="shared" si="209"/>
        <v>0</v>
      </c>
      <c r="AC31" s="12">
        <f t="shared" si="210"/>
        <v>0</v>
      </c>
      <c r="AD31" s="12">
        <f t="shared" si="211"/>
        <v>0</v>
      </c>
      <c r="AE31" s="12">
        <f t="shared" si="212"/>
        <v>0</v>
      </c>
      <c r="AF31" s="12">
        <f t="shared" si="213"/>
        <v>0</v>
      </c>
      <c r="AG31" s="12">
        <f t="shared" si="214"/>
        <v>0</v>
      </c>
      <c r="AH31" s="12">
        <f t="shared" si="215"/>
        <v>0</v>
      </c>
      <c r="AI31" s="12">
        <f t="shared" si="216"/>
        <v>0</v>
      </c>
      <c r="AJ31" s="12">
        <f t="shared" si="217"/>
        <v>0</v>
      </c>
      <c r="AK31" s="12">
        <f t="shared" si="218"/>
        <v>0</v>
      </c>
      <c r="AL31" s="595">
        <f>+E31</f>
        <v>0</v>
      </c>
      <c r="AM31" s="581"/>
      <c r="AN31" s="15">
        <f t="shared" si="219"/>
        <v>0</v>
      </c>
      <c r="AO31" s="16">
        <f t="shared" si="220"/>
        <v>0</v>
      </c>
      <c r="AP31" s="17">
        <f t="shared" si="221"/>
        <v>0</v>
      </c>
      <c r="AQ31" s="12">
        <f t="shared" si="222"/>
        <v>0</v>
      </c>
      <c r="AR31" s="12">
        <f t="shared" si="223"/>
        <v>0</v>
      </c>
      <c r="AS31" s="12">
        <f t="shared" si="224"/>
        <v>0</v>
      </c>
      <c r="AT31" s="12">
        <f t="shared" si="225"/>
        <v>0</v>
      </c>
      <c r="AU31" s="12">
        <f t="shared" si="226"/>
        <v>0</v>
      </c>
      <c r="AV31" s="12">
        <f t="shared" si="227"/>
        <v>0</v>
      </c>
      <c r="AW31" s="12">
        <f t="shared" si="228"/>
        <v>0</v>
      </c>
      <c r="AX31" s="12">
        <f t="shared" si="229"/>
        <v>0</v>
      </c>
      <c r="AY31" s="12">
        <f t="shared" si="230"/>
        <v>0</v>
      </c>
      <c r="AZ31" s="595">
        <f>+F31</f>
        <v>0</v>
      </c>
      <c r="BA31" s="581"/>
      <c r="BB31" s="15">
        <f t="shared" si="231"/>
        <v>0</v>
      </c>
      <c r="BC31" s="16">
        <f t="shared" si="232"/>
        <v>0</v>
      </c>
      <c r="BD31" s="17">
        <f t="shared" si="233"/>
        <v>0</v>
      </c>
      <c r="BE31" s="12">
        <f t="shared" si="234"/>
        <v>0</v>
      </c>
      <c r="BF31" s="12">
        <f t="shared" si="235"/>
        <v>0</v>
      </c>
      <c r="BG31" s="12">
        <f t="shared" si="236"/>
        <v>0</v>
      </c>
      <c r="BH31" s="12">
        <f t="shared" si="237"/>
        <v>0</v>
      </c>
      <c r="BI31" s="12">
        <f t="shared" si="238"/>
        <v>0</v>
      </c>
      <c r="BJ31" s="12">
        <f t="shared" si="239"/>
        <v>0</v>
      </c>
      <c r="BK31" s="12">
        <f t="shared" si="240"/>
        <v>0</v>
      </c>
      <c r="BL31" s="12">
        <f t="shared" si="241"/>
        <v>0</v>
      </c>
      <c r="BM31" s="12">
        <f t="shared" si="242"/>
        <v>0</v>
      </c>
      <c r="BN31" s="595">
        <f>+G31</f>
        <v>0</v>
      </c>
      <c r="BO31" s="581"/>
      <c r="BP31" s="15">
        <f t="shared" si="243"/>
        <v>0</v>
      </c>
      <c r="BQ31" s="16">
        <f t="shared" si="244"/>
        <v>0</v>
      </c>
      <c r="BR31" s="17">
        <f t="shared" si="245"/>
        <v>0</v>
      </c>
      <c r="BS31" s="12">
        <f t="shared" si="246"/>
        <v>0</v>
      </c>
      <c r="BT31" s="12">
        <f t="shared" si="247"/>
        <v>0</v>
      </c>
      <c r="BU31" s="12">
        <f t="shared" si="248"/>
        <v>0</v>
      </c>
      <c r="BV31" s="12">
        <f t="shared" si="249"/>
        <v>0</v>
      </c>
      <c r="BW31" s="12">
        <f t="shared" si="250"/>
        <v>0</v>
      </c>
      <c r="BX31" s="12">
        <f t="shared" si="251"/>
        <v>0</v>
      </c>
      <c r="BY31" s="12">
        <f t="shared" si="252"/>
        <v>0</v>
      </c>
      <c r="BZ31" s="12">
        <f t="shared" si="253"/>
        <v>0</v>
      </c>
      <c r="CA31" s="12">
        <f t="shared" si="254"/>
        <v>0</v>
      </c>
      <c r="CB31" s="595">
        <f>+H31</f>
        <v>0</v>
      </c>
      <c r="CC31" s="581"/>
      <c r="CD31" s="15">
        <f t="shared" si="52"/>
        <v>0</v>
      </c>
      <c r="CE31" s="16">
        <f t="shared" si="53"/>
        <v>0</v>
      </c>
      <c r="CF31" s="17">
        <f t="shared" si="54"/>
        <v>0</v>
      </c>
      <c r="CG31" s="12">
        <f t="shared" si="55"/>
        <v>0</v>
      </c>
      <c r="CH31" s="12">
        <f t="shared" si="56"/>
        <v>0</v>
      </c>
      <c r="CI31" s="12">
        <f t="shared" si="57"/>
        <v>0</v>
      </c>
      <c r="CJ31" s="12">
        <f t="shared" si="58"/>
        <v>0</v>
      </c>
      <c r="CK31" s="12">
        <f t="shared" si="59"/>
        <v>0</v>
      </c>
      <c r="CL31" s="12">
        <f t="shared" si="60"/>
        <v>0</v>
      </c>
      <c r="CM31" s="12">
        <f t="shared" si="61"/>
        <v>0</v>
      </c>
      <c r="CN31" s="12">
        <f t="shared" si="62"/>
        <v>0</v>
      </c>
      <c r="CO31" s="12">
        <f t="shared" si="63"/>
        <v>0</v>
      </c>
      <c r="CP31" s="595">
        <f>+I31</f>
        <v>0</v>
      </c>
      <c r="CQ31" s="581"/>
      <c r="CR31" s="15">
        <f t="shared" si="64"/>
        <v>0</v>
      </c>
      <c r="CS31" s="16">
        <f t="shared" si="65"/>
        <v>0</v>
      </c>
      <c r="CT31" s="17">
        <f t="shared" si="66"/>
        <v>0</v>
      </c>
      <c r="CU31" s="12">
        <f t="shared" si="67"/>
        <v>0</v>
      </c>
      <c r="CV31" s="12">
        <f t="shared" si="68"/>
        <v>0</v>
      </c>
      <c r="CW31" s="12">
        <f t="shared" si="69"/>
        <v>0</v>
      </c>
      <c r="CX31" s="12">
        <f t="shared" si="70"/>
        <v>0</v>
      </c>
      <c r="CY31" s="12">
        <f t="shared" si="71"/>
        <v>0</v>
      </c>
      <c r="CZ31" s="12">
        <f t="shared" si="72"/>
        <v>0</v>
      </c>
      <c r="DA31" s="12">
        <f t="shared" si="73"/>
        <v>0</v>
      </c>
      <c r="DB31" s="12">
        <f t="shared" si="74"/>
        <v>0</v>
      </c>
      <c r="DC31" s="12">
        <f t="shared" si="75"/>
        <v>0</v>
      </c>
      <c r="DD31" s="595">
        <f>+J31</f>
        <v>0</v>
      </c>
      <c r="DE31" s="581"/>
      <c r="DF31" s="15">
        <f t="shared" si="76"/>
        <v>0</v>
      </c>
      <c r="DG31" s="16">
        <f t="shared" si="77"/>
        <v>0</v>
      </c>
      <c r="DH31" s="17">
        <f t="shared" si="78"/>
        <v>0</v>
      </c>
      <c r="DI31" s="12">
        <f t="shared" si="79"/>
        <v>0</v>
      </c>
      <c r="DJ31" s="12">
        <f t="shared" si="80"/>
        <v>0</v>
      </c>
      <c r="DK31" s="12">
        <f t="shared" si="81"/>
        <v>0</v>
      </c>
      <c r="DL31" s="12">
        <f t="shared" si="82"/>
        <v>0</v>
      </c>
      <c r="DM31" s="12">
        <f t="shared" si="83"/>
        <v>0</v>
      </c>
      <c r="DN31" s="12">
        <f t="shared" si="84"/>
        <v>0</v>
      </c>
      <c r="DO31" s="12">
        <f t="shared" si="85"/>
        <v>0</v>
      </c>
      <c r="DP31" s="12">
        <f t="shared" si="86"/>
        <v>0</v>
      </c>
      <c r="DQ31" s="12">
        <f t="shared" si="87"/>
        <v>0</v>
      </c>
      <c r="DR31" s="595">
        <f>+K31</f>
        <v>0</v>
      </c>
      <c r="DS31" s="581"/>
      <c r="DT31" s="15">
        <f t="shared" si="88"/>
        <v>0</v>
      </c>
      <c r="DU31" s="16">
        <f t="shared" si="89"/>
        <v>0</v>
      </c>
      <c r="DV31" s="17">
        <f t="shared" si="90"/>
        <v>0</v>
      </c>
      <c r="DW31" s="12">
        <f t="shared" si="91"/>
        <v>0</v>
      </c>
      <c r="DX31" s="12">
        <f t="shared" si="92"/>
        <v>0</v>
      </c>
      <c r="DY31" s="12">
        <f t="shared" si="93"/>
        <v>0</v>
      </c>
      <c r="DZ31" s="12">
        <f t="shared" si="94"/>
        <v>0</v>
      </c>
      <c r="EA31" s="12">
        <f t="shared" si="95"/>
        <v>0</v>
      </c>
      <c r="EB31" s="12">
        <f t="shared" si="96"/>
        <v>0</v>
      </c>
      <c r="EC31" s="12">
        <f t="shared" si="97"/>
        <v>0</v>
      </c>
      <c r="ED31" s="12">
        <f t="shared" si="98"/>
        <v>0</v>
      </c>
      <c r="EE31" s="12">
        <f t="shared" si="99"/>
        <v>0</v>
      </c>
      <c r="EF31" s="397">
        <f t="shared" si="101"/>
        <v>0</v>
      </c>
      <c r="EG31" s="21">
        <f>IF(IF(AA31&gt;6,12,AA31*2)+IF(AB31&gt;15,2,0)+IF(Z31=1,12,0)&gt;12,12,IF(AA31&gt;6,12,AA31*2)+IF(AB31&gt;15,2,0)+IF(Z31=1,12,0))</f>
        <v>0</v>
      </c>
      <c r="EH31" s="21">
        <f>IF(IF(AO31&gt;6,12,AO31*2)+IF(AP31&gt;15,2,0)+IF(AN31=1,12,0)&gt;12,12,IF(AO31&gt;6,12,AO31*2)+IF(AP31&gt;15,2,0)+IF(AN31=1,12,0))</f>
        <v>0</v>
      </c>
      <c r="EI31" s="21">
        <f>IF(IF(BC31&gt;6,12,BC31*2)+IF(BD31&gt;15,2,0)+IF(BB31=1,12,0)&gt;12,12,IF(BC31&gt;6,12,BC31*2)+IF(BD31&gt;15,2,0)+IF(BB31=1,12,0))</f>
        <v>0</v>
      </c>
      <c r="EJ31" s="21">
        <f>IF(IF(BQ31&gt;6,12,BQ31*2)+IF(BR31&gt;15,2,0)+IF(BP31=1,12,0)&gt;12,12,IF(BQ31&gt;6,12,BQ31*2)+IF(BR31&gt;15,2,0)+IF(BP31=1,12,0))</f>
        <v>0</v>
      </c>
      <c r="EK31" s="21">
        <f>IF(IF(CE31&gt;6,12,CE31*2)+IF(CF31&gt;15,2,0)+IF(CD31=1,12,0)&gt;12,12,IF(CE31&gt;6,12,CE31*2)+IF(CF31&gt;15,2,0)+IF(CD31=1,12,0))</f>
        <v>0</v>
      </c>
      <c r="EL31" s="21">
        <f>IF(IF(CS31&gt;6,12,CS31*2)+IF(CT31&gt;15,2,0)+IF(CR31=1,12,0)&gt;12,12,IF(CS31&gt;6,12,CS31*2)+IF(CT31&gt;15,2,0)+IF(CR31=1,12,0))</f>
        <v>0</v>
      </c>
      <c r="EM31" s="21">
        <f>IF(IF(DG31&gt;6,12,DG31*2)+IF(DH31&gt;15,2,0)+IF(DF31=1,12,0)&gt;12,12,IF(DG31&gt;6,12,DG31*2)+IF(DH31&gt;15,2,0)+IF(F31=1,12,0))</f>
        <v>0</v>
      </c>
      <c r="EN31" s="21">
        <f>IF(IF(DU31&gt;6,12,DU31*2)+IF(DV31&gt;15,2,0)+IF(DT31=1,12,0)&gt;12,12,IF(DU31&gt;6,12,DU31*2)+IF(DV31&gt;15,2,0)+IF(DT31=1,12,0))</f>
        <v>0</v>
      </c>
      <c r="EO31" s="398">
        <f t="shared" si="150"/>
        <v>0</v>
      </c>
      <c r="EP31" s="221">
        <f>IF( AND(EN7=EG7,EN31&gt;0),     IF(+EG31+EN31+((EH31+EI31+EJ31+EK31+EL31+EM31)/2)&gt;12,12,   +EG31+EN31+((EH31+EI31+EJ31+EK31+EL31+EM31)/2)),  IF(+EG31+((EH31+EI31+EJ31+EK31+EL31+EM31+EN31)/2)&gt;12,12,+EG31+((EH31+EI31+EJ31+EK31+EL31+EM31+EN31)/2)))</f>
        <v>0</v>
      </c>
      <c r="EQ31" s="221">
        <f>IF( AND($EN$7=$EH$7,EN31&gt;0),    IF(+EH31+EN31+((EG31+EI31+EJ31+EK31+EL31+EM31)/2)&gt;12,12,+EH31+EN31+((EG31+EI31+EJ31+EK31+EL31+EM31)/2)),IF(+EH31+((EG31+EI31+EJ31+EK31+EL31+EM31+EN31)/2)&gt;12,12,+EH31+((EG31+EI31+EJ31+EK31+EL31+EM31+EN31)/2)))</f>
        <v>0</v>
      </c>
      <c r="ER31" s="221">
        <f>IF(AND($EN$7=$EI$7,EN31&gt;0),    IF(+EI31+EN31+((EG31+EH31+EJ31+EK31+EL31+EM31)/2)&gt;12,12,      +EI31+EN31+((EG31+EH31+EJ31+EK31+EL31+EM31)/2)), IF(+EI31+((EG31+EH31+EJ31+EK31+EL31+EM31+EN31)/2)&gt;12,12,+EI31+((EG31+EH31+EJ31+EK31+EL31+EM31+EN31)/2)))</f>
        <v>0</v>
      </c>
      <c r="ES31" s="221">
        <f>IF(AND($EN$7=$EJ$7,EN31&gt;0),   IF(+EJ31+EN31+((EG31+EH31+EI31+EK31+EL31+EM31)/2)&gt;12,12,+EJ31+EN31+((EG31+EH31+EK31+EL31+EM31+EI31)/2)),IF(+EJ31+((EG31+EH31+EI31+EK31+EL31+EM31+EN31)/2)&gt;12,12,+EJ31+((EN31+EG31+EH31+EK31+EL31+EM31+EI31)/2)))</f>
        <v>0</v>
      </c>
      <c r="ET31" s="221">
        <f>IF(AND($EN$7=$EK$7,EN31&gt;0), IF(+EK31+EN31+((EG31+EH31+EI31+EJ31+EL31+EM31)/2)&gt;12,12,+EK31+EN31+((EG31+EH31+EI31+EJ31+EL31+EM31)/2)),  IF(+EK31+((EG31+EH31+EI31+EJ31+EL31+EM31+EN31)/2)&gt;12,12,+EK31+((EG31+EH31+EI31+EJ31+EL31+EM31+EN31)/2)))</f>
        <v>0</v>
      </c>
      <c r="EU31" s="221">
        <f>IF(AND($EN$7=$EL$7,EN31&gt;0),  IF(+EL31+EN31+((EG31+EH31+EI31+EJ31+EK31+EM31)/2)&gt;12,12,+EL31+EN31+((EG31+EH31+EI31+EJ31+EK31+EM31)/2)), IF(+EL31+((EG31+EH31+EI31+EJ31+EK31+EL31+EM31+EN31)/2)&gt;12,12,+EL31+((EG31+EH31+EI31+EJ31+EK31+EM31+EN31)/2)))</f>
        <v>0</v>
      </c>
      <c r="EV31" s="221">
        <f>IF(AND( $EN$7=$EM$7, EN31&gt;0), IF(+EM31+EN31+((EG31+EH31+EI31+EJ31+EK31+EL31)/2)&gt;12,12,+EM31+EN31+((EG31+EH31+EI31+EJ31+EK31+EL31)/2)),DG87+ IF(+EM31+((EG31+EH31+EI31+EJ31+EK31+EL31+EN31)/2)&gt;12,12,+EM31+((EG31+EH31+EI31+EJ31+EK31+EL31+EN31)/2)))</f>
        <v>0</v>
      </c>
      <c r="EW31" s="221">
        <f>IF( N31&gt;0, IF(+EN31+((EG31+EH31+EI31+EJ31+EK31+EL31+EM31)/2)&gt;12,12,+EN31+((EG31+EH31+EI31+EJ31+EK31+EL31+EM31)/2)),IF(+EN31+((EG31+EH31+EI31+EJ31+EK31+EL31+EM31)/2)&gt;12,12,+EN31+((EG31+EH31+EI31+EJ31+EK31+EL31+EM31)/2)))</f>
        <v>0</v>
      </c>
      <c r="EX31" s="405">
        <f t="shared" si="151"/>
        <v>0</v>
      </c>
      <c r="EY31" s="21">
        <f t="shared" ref="EY31:FF31" si="258">+EP31-EG31</f>
        <v>0</v>
      </c>
      <c r="EZ31" s="21">
        <f t="shared" si="258"/>
        <v>0</v>
      </c>
      <c r="FA31" s="21">
        <f t="shared" si="258"/>
        <v>0</v>
      </c>
      <c r="FB31" s="21">
        <f t="shared" si="258"/>
        <v>0</v>
      </c>
      <c r="FC31" s="21">
        <f t="shared" si="258"/>
        <v>0</v>
      </c>
      <c r="FD31" s="21">
        <f t="shared" si="258"/>
        <v>0</v>
      </c>
      <c r="FE31" s="21">
        <f t="shared" si="258"/>
        <v>0</v>
      </c>
      <c r="FF31" s="21">
        <f t="shared" si="258"/>
        <v>0</v>
      </c>
    </row>
    <row r="32" spans="2:162" ht="30" hidden="1" customHeight="1" thickBot="1" x14ac:dyDescent="0.6">
      <c r="B32" s="192"/>
      <c r="C32" s="235"/>
      <c r="D32" s="236"/>
      <c r="E32" s="237"/>
      <c r="F32" s="237"/>
      <c r="G32" s="238"/>
      <c r="H32" s="238"/>
      <c r="I32" s="238"/>
      <c r="J32" s="238"/>
      <c r="K32" s="239"/>
      <c r="L32" s="270"/>
      <c r="M32" s="12"/>
      <c r="N32" s="12"/>
      <c r="O32" s="12"/>
      <c r="P32" s="12"/>
      <c r="Q32" s="12"/>
      <c r="R32" s="12"/>
      <c r="S32" s="12"/>
      <c r="T32" s="12"/>
      <c r="U32" s="12"/>
      <c r="V32" s="12"/>
      <c r="W32" s="269"/>
      <c r="X32" s="219"/>
      <c r="Y32" s="220"/>
      <c r="Z32" s="15"/>
      <c r="AA32" s="16"/>
      <c r="AB32" s="17"/>
      <c r="AC32" s="12"/>
      <c r="AD32" s="12"/>
      <c r="AE32" s="12"/>
      <c r="AF32" s="12"/>
      <c r="AG32" s="12"/>
      <c r="AH32" s="12"/>
      <c r="AI32" s="12"/>
      <c r="AJ32" s="12"/>
      <c r="AK32" s="12"/>
      <c r="AL32" s="219"/>
      <c r="AM32" s="220"/>
      <c r="AN32" s="15"/>
      <c r="AO32" s="16"/>
      <c r="AP32" s="17"/>
      <c r="AQ32" s="12"/>
      <c r="AR32" s="12"/>
      <c r="AS32" s="12"/>
      <c r="AT32" s="12"/>
      <c r="AU32" s="12"/>
      <c r="AV32" s="12"/>
      <c r="AW32" s="12"/>
      <c r="AX32" s="12"/>
      <c r="AY32" s="12"/>
      <c r="AZ32" s="219"/>
      <c r="BA32" s="220"/>
      <c r="BB32" s="15"/>
      <c r="BC32" s="16"/>
      <c r="BD32" s="17"/>
      <c r="BE32" s="12"/>
      <c r="BF32" s="12"/>
      <c r="BG32" s="12"/>
      <c r="BH32" s="12"/>
      <c r="BI32" s="12"/>
      <c r="BJ32" s="12"/>
      <c r="BK32" s="12"/>
      <c r="BL32" s="12"/>
      <c r="BM32" s="12"/>
      <c r="BN32" s="219"/>
      <c r="BO32" s="220"/>
      <c r="BP32" s="15"/>
      <c r="BQ32" s="16"/>
      <c r="BR32" s="17"/>
      <c r="BS32" s="12"/>
      <c r="BT32" s="12"/>
      <c r="BU32" s="12"/>
      <c r="BV32" s="12"/>
      <c r="BW32" s="12"/>
      <c r="BX32" s="12"/>
      <c r="BY32" s="12"/>
      <c r="BZ32" s="12"/>
      <c r="CA32" s="12"/>
      <c r="CB32" s="219"/>
      <c r="CC32" s="220"/>
      <c r="CD32" s="15"/>
      <c r="CE32" s="16"/>
      <c r="CF32" s="17"/>
      <c r="CG32" s="12"/>
      <c r="CH32" s="12"/>
      <c r="CI32" s="12"/>
      <c r="CJ32" s="12"/>
      <c r="CK32" s="12"/>
      <c r="CL32" s="12"/>
      <c r="CM32" s="12"/>
      <c r="CN32" s="12"/>
      <c r="CO32" s="12"/>
      <c r="CP32" s="219"/>
      <c r="CQ32" s="220"/>
      <c r="CR32" s="15"/>
      <c r="CS32" s="16"/>
      <c r="CT32" s="17"/>
      <c r="CU32" s="12"/>
      <c r="CV32" s="12"/>
      <c r="CW32" s="12"/>
      <c r="CX32" s="12"/>
      <c r="CY32" s="12"/>
      <c r="CZ32" s="12"/>
      <c r="DA32" s="12"/>
      <c r="DB32" s="12"/>
      <c r="DC32" s="12"/>
      <c r="DD32" s="219"/>
      <c r="DE32" s="220"/>
      <c r="DF32" s="15"/>
      <c r="DG32" s="16"/>
      <c r="DH32" s="17"/>
      <c r="DI32" s="12"/>
      <c r="DJ32" s="12"/>
      <c r="DK32" s="12"/>
      <c r="DL32" s="12"/>
      <c r="DM32" s="12"/>
      <c r="DN32" s="12"/>
      <c r="DO32" s="12"/>
      <c r="DP32" s="12"/>
      <c r="DQ32" s="12"/>
      <c r="DR32" s="219"/>
      <c r="DS32" s="220"/>
      <c r="DT32" s="15"/>
      <c r="DU32" s="16"/>
      <c r="DV32" s="17"/>
      <c r="DW32" s="12"/>
      <c r="DX32" s="12"/>
      <c r="DY32" s="12"/>
      <c r="DZ32" s="12"/>
      <c r="EA32" s="12"/>
      <c r="EB32" s="12"/>
      <c r="EC32" s="12"/>
      <c r="ED32" s="12"/>
      <c r="EE32" s="12"/>
      <c r="EF32" s="397">
        <f t="shared" si="101"/>
        <v>0</v>
      </c>
      <c r="EG32" s="461">
        <f>IF($EG$7=$EN$7,EG33,EG33/2)</f>
        <v>0</v>
      </c>
      <c r="EH32" s="248">
        <f>IF($EH$7=$EN$7,EH33,EH33/2)</f>
        <v>0</v>
      </c>
      <c r="EI32" s="248">
        <f>IF($EI$7=$EN$7,EI33,EI33/2)</f>
        <v>0</v>
      </c>
      <c r="EJ32" s="248">
        <f>IF($EJ$7=$EN$7,EJ33,EJ33/2)</f>
        <v>0</v>
      </c>
      <c r="EK32" s="248">
        <f>IF($EK$7=$EN$7,EK33,EK33/2)</f>
        <v>0</v>
      </c>
      <c r="EL32" s="248">
        <f>IF($EL$7=$EN$7,EL33,EL33/2)</f>
        <v>0</v>
      </c>
      <c r="EM32" s="248">
        <f>IF($EM$7=$EN$7,EM33,EM33/2)</f>
        <v>0</v>
      </c>
      <c r="EN32" s="21"/>
      <c r="EO32" s="398">
        <f t="shared" si="150"/>
        <v>0</v>
      </c>
      <c r="EP32" s="221"/>
      <c r="EQ32" s="221"/>
      <c r="ER32" s="221"/>
      <c r="ES32" s="221"/>
      <c r="ET32" s="221"/>
      <c r="EU32" s="221"/>
      <c r="EV32" s="221"/>
      <c r="EW32" s="221"/>
      <c r="EX32" s="405">
        <f t="shared" si="151"/>
        <v>0</v>
      </c>
      <c r="EY32" s="21"/>
      <c r="EZ32" s="21"/>
      <c r="FA32" s="21"/>
      <c r="FB32" s="21"/>
      <c r="FC32" s="21"/>
      <c r="FD32" s="21"/>
      <c r="FE32" s="21"/>
      <c r="FF32" s="21"/>
    </row>
    <row r="33" spans="2:162" ht="30" customHeight="1" thickBot="1" x14ac:dyDescent="0.6">
      <c r="B33" s="192">
        <v>13</v>
      </c>
      <c r="C33" s="230"/>
      <c r="D33" s="231"/>
      <c r="E33" s="232"/>
      <c r="F33" s="232"/>
      <c r="G33" s="233"/>
      <c r="H33" s="233"/>
      <c r="I33" s="233"/>
      <c r="J33" s="233"/>
      <c r="K33" s="234"/>
      <c r="L33" s="270"/>
      <c r="M33" s="12"/>
      <c r="N33" s="12"/>
      <c r="O33" s="12"/>
      <c r="P33" s="12"/>
      <c r="Q33" s="12"/>
      <c r="R33" s="12"/>
      <c r="S33" s="12"/>
      <c r="T33" s="12"/>
      <c r="U33" s="12"/>
      <c r="V33" s="12"/>
      <c r="W33" s="269"/>
      <c r="X33" s="595">
        <f>+D33</f>
        <v>0</v>
      </c>
      <c r="Y33" s="581"/>
      <c r="Z33" s="15">
        <f t="shared" si="207"/>
        <v>0</v>
      </c>
      <c r="AA33" s="16">
        <f t="shared" si="208"/>
        <v>0</v>
      </c>
      <c r="AB33" s="17">
        <f t="shared" si="209"/>
        <v>0</v>
      </c>
      <c r="AC33" s="12">
        <f t="shared" si="210"/>
        <v>0</v>
      </c>
      <c r="AD33" s="12">
        <f t="shared" si="211"/>
        <v>0</v>
      </c>
      <c r="AE33" s="12">
        <f t="shared" si="212"/>
        <v>0</v>
      </c>
      <c r="AF33" s="12">
        <f t="shared" si="213"/>
        <v>0</v>
      </c>
      <c r="AG33" s="12">
        <f t="shared" si="214"/>
        <v>0</v>
      </c>
      <c r="AH33" s="12">
        <f t="shared" si="215"/>
        <v>0</v>
      </c>
      <c r="AI33" s="12">
        <f t="shared" si="216"/>
        <v>0</v>
      </c>
      <c r="AJ33" s="12">
        <f t="shared" si="217"/>
        <v>0</v>
      </c>
      <c r="AK33" s="12">
        <f t="shared" si="218"/>
        <v>0</v>
      </c>
      <c r="AL33" s="595">
        <f>+E33</f>
        <v>0</v>
      </c>
      <c r="AM33" s="581"/>
      <c r="AN33" s="15">
        <f t="shared" si="219"/>
        <v>0</v>
      </c>
      <c r="AO33" s="16">
        <f t="shared" si="220"/>
        <v>0</v>
      </c>
      <c r="AP33" s="17">
        <f t="shared" si="221"/>
        <v>0</v>
      </c>
      <c r="AQ33" s="12">
        <f t="shared" si="222"/>
        <v>0</v>
      </c>
      <c r="AR33" s="12">
        <f t="shared" si="223"/>
        <v>0</v>
      </c>
      <c r="AS33" s="12">
        <f t="shared" si="224"/>
        <v>0</v>
      </c>
      <c r="AT33" s="12">
        <f t="shared" si="225"/>
        <v>0</v>
      </c>
      <c r="AU33" s="12">
        <f t="shared" si="226"/>
        <v>0</v>
      </c>
      <c r="AV33" s="12">
        <f t="shared" si="227"/>
        <v>0</v>
      </c>
      <c r="AW33" s="12">
        <f t="shared" si="228"/>
        <v>0</v>
      </c>
      <c r="AX33" s="12">
        <f t="shared" si="229"/>
        <v>0</v>
      </c>
      <c r="AY33" s="12">
        <f t="shared" si="230"/>
        <v>0</v>
      </c>
      <c r="AZ33" s="595">
        <f>+F33</f>
        <v>0</v>
      </c>
      <c r="BA33" s="581"/>
      <c r="BB33" s="15">
        <f t="shared" si="231"/>
        <v>0</v>
      </c>
      <c r="BC33" s="16">
        <f t="shared" si="232"/>
        <v>0</v>
      </c>
      <c r="BD33" s="17">
        <f t="shared" si="233"/>
        <v>0</v>
      </c>
      <c r="BE33" s="12">
        <f t="shared" si="234"/>
        <v>0</v>
      </c>
      <c r="BF33" s="12">
        <f t="shared" si="235"/>
        <v>0</v>
      </c>
      <c r="BG33" s="12">
        <f t="shared" si="236"/>
        <v>0</v>
      </c>
      <c r="BH33" s="12">
        <f t="shared" si="237"/>
        <v>0</v>
      </c>
      <c r="BI33" s="12">
        <f t="shared" si="238"/>
        <v>0</v>
      </c>
      <c r="BJ33" s="12">
        <f t="shared" si="239"/>
        <v>0</v>
      </c>
      <c r="BK33" s="12">
        <f t="shared" si="240"/>
        <v>0</v>
      </c>
      <c r="BL33" s="12">
        <f t="shared" si="241"/>
        <v>0</v>
      </c>
      <c r="BM33" s="12">
        <f t="shared" si="242"/>
        <v>0</v>
      </c>
      <c r="BN33" s="595">
        <f>+G33</f>
        <v>0</v>
      </c>
      <c r="BO33" s="581"/>
      <c r="BP33" s="15">
        <f t="shared" si="243"/>
        <v>0</v>
      </c>
      <c r="BQ33" s="16">
        <f t="shared" si="244"/>
        <v>0</v>
      </c>
      <c r="BR33" s="17">
        <f t="shared" si="245"/>
        <v>0</v>
      </c>
      <c r="BS33" s="12">
        <f t="shared" si="246"/>
        <v>0</v>
      </c>
      <c r="BT33" s="12">
        <f t="shared" si="247"/>
        <v>0</v>
      </c>
      <c r="BU33" s="12">
        <f t="shared" si="248"/>
        <v>0</v>
      </c>
      <c r="BV33" s="12">
        <f t="shared" si="249"/>
        <v>0</v>
      </c>
      <c r="BW33" s="12">
        <f t="shared" si="250"/>
        <v>0</v>
      </c>
      <c r="BX33" s="12">
        <f t="shared" si="251"/>
        <v>0</v>
      </c>
      <c r="BY33" s="12">
        <f t="shared" si="252"/>
        <v>0</v>
      </c>
      <c r="BZ33" s="12">
        <f t="shared" si="253"/>
        <v>0</v>
      </c>
      <c r="CA33" s="12">
        <f t="shared" si="254"/>
        <v>0</v>
      </c>
      <c r="CB33" s="595">
        <f>+H33</f>
        <v>0</v>
      </c>
      <c r="CC33" s="581"/>
      <c r="CD33" s="15">
        <f t="shared" si="52"/>
        <v>0</v>
      </c>
      <c r="CE33" s="16">
        <f t="shared" si="53"/>
        <v>0</v>
      </c>
      <c r="CF33" s="17">
        <f t="shared" si="54"/>
        <v>0</v>
      </c>
      <c r="CG33" s="12">
        <f t="shared" si="55"/>
        <v>0</v>
      </c>
      <c r="CH33" s="12">
        <f t="shared" si="56"/>
        <v>0</v>
      </c>
      <c r="CI33" s="12">
        <f t="shared" si="57"/>
        <v>0</v>
      </c>
      <c r="CJ33" s="12">
        <f t="shared" si="58"/>
        <v>0</v>
      </c>
      <c r="CK33" s="12">
        <f t="shared" si="59"/>
        <v>0</v>
      </c>
      <c r="CL33" s="12">
        <f t="shared" si="60"/>
        <v>0</v>
      </c>
      <c r="CM33" s="12">
        <f t="shared" si="61"/>
        <v>0</v>
      </c>
      <c r="CN33" s="12">
        <f t="shared" si="62"/>
        <v>0</v>
      </c>
      <c r="CO33" s="12">
        <f t="shared" si="63"/>
        <v>0</v>
      </c>
      <c r="CP33" s="595">
        <f>+I33</f>
        <v>0</v>
      </c>
      <c r="CQ33" s="581"/>
      <c r="CR33" s="15">
        <f t="shared" si="64"/>
        <v>0</v>
      </c>
      <c r="CS33" s="16">
        <f t="shared" si="65"/>
        <v>0</v>
      </c>
      <c r="CT33" s="17">
        <f t="shared" si="66"/>
        <v>0</v>
      </c>
      <c r="CU33" s="12">
        <f t="shared" si="67"/>
        <v>0</v>
      </c>
      <c r="CV33" s="12">
        <f t="shared" si="68"/>
        <v>0</v>
      </c>
      <c r="CW33" s="12">
        <f t="shared" si="69"/>
        <v>0</v>
      </c>
      <c r="CX33" s="12">
        <f t="shared" si="70"/>
        <v>0</v>
      </c>
      <c r="CY33" s="12">
        <f t="shared" si="71"/>
        <v>0</v>
      </c>
      <c r="CZ33" s="12">
        <f t="shared" si="72"/>
        <v>0</v>
      </c>
      <c r="DA33" s="12">
        <f t="shared" si="73"/>
        <v>0</v>
      </c>
      <c r="DB33" s="12">
        <f t="shared" si="74"/>
        <v>0</v>
      </c>
      <c r="DC33" s="12">
        <f t="shared" si="75"/>
        <v>0</v>
      </c>
      <c r="DD33" s="595">
        <f>+J33</f>
        <v>0</v>
      </c>
      <c r="DE33" s="581"/>
      <c r="DF33" s="15">
        <f t="shared" si="76"/>
        <v>0</v>
      </c>
      <c r="DG33" s="16">
        <f t="shared" si="77"/>
        <v>0</v>
      </c>
      <c r="DH33" s="17">
        <f t="shared" si="78"/>
        <v>0</v>
      </c>
      <c r="DI33" s="12">
        <f t="shared" si="79"/>
        <v>0</v>
      </c>
      <c r="DJ33" s="12">
        <f t="shared" si="80"/>
        <v>0</v>
      </c>
      <c r="DK33" s="12">
        <f t="shared" si="81"/>
        <v>0</v>
      </c>
      <c r="DL33" s="12">
        <f t="shared" si="82"/>
        <v>0</v>
      </c>
      <c r="DM33" s="12">
        <f t="shared" si="83"/>
        <v>0</v>
      </c>
      <c r="DN33" s="12">
        <f t="shared" si="84"/>
        <v>0</v>
      </c>
      <c r="DO33" s="12">
        <f t="shared" si="85"/>
        <v>0</v>
      </c>
      <c r="DP33" s="12">
        <f t="shared" si="86"/>
        <v>0</v>
      </c>
      <c r="DQ33" s="12">
        <f t="shared" si="87"/>
        <v>0</v>
      </c>
      <c r="DR33" s="595">
        <f>+K33</f>
        <v>0</v>
      </c>
      <c r="DS33" s="581"/>
      <c r="DT33" s="15">
        <f t="shared" si="88"/>
        <v>0</v>
      </c>
      <c r="DU33" s="16">
        <f t="shared" si="89"/>
        <v>0</v>
      </c>
      <c r="DV33" s="17">
        <f t="shared" si="90"/>
        <v>0</v>
      </c>
      <c r="DW33" s="12">
        <f t="shared" si="91"/>
        <v>0</v>
      </c>
      <c r="DX33" s="12">
        <f t="shared" si="92"/>
        <v>0</v>
      </c>
      <c r="DY33" s="12">
        <f t="shared" si="93"/>
        <v>0</v>
      </c>
      <c r="DZ33" s="12">
        <f t="shared" si="94"/>
        <v>0</v>
      </c>
      <c r="EA33" s="12">
        <f t="shared" si="95"/>
        <v>0</v>
      </c>
      <c r="EB33" s="12">
        <f t="shared" si="96"/>
        <v>0</v>
      </c>
      <c r="EC33" s="12">
        <f t="shared" si="97"/>
        <v>0</v>
      </c>
      <c r="ED33" s="12">
        <f t="shared" si="98"/>
        <v>0</v>
      </c>
      <c r="EE33" s="12">
        <f t="shared" si="99"/>
        <v>0</v>
      </c>
      <c r="EF33" s="397">
        <f t="shared" si="101"/>
        <v>0</v>
      </c>
      <c r="EG33" s="21">
        <f>IF(IF(AA33&gt;6,12,AA33*2)+IF(AB33&gt;15,2,0)+IF(Z33=1,12,0)&gt;12,12,IF(AA33&gt;6,12,AA33*2)+IF(AB33&gt;15,2,0)+IF(Z33=1,12,0))</f>
        <v>0</v>
      </c>
      <c r="EH33" s="21">
        <f>IF(IF(AO33&gt;6,12,AO33*2)+IF(AP33&gt;15,2,0)+IF(AN33=1,12,0)&gt;12,12,IF(AO33&gt;6,12,AO33*2)+IF(AP33&gt;15,2,0)+IF(AN33=1,12,0))</f>
        <v>0</v>
      </c>
      <c r="EI33" s="21">
        <f>IF(IF(BC33&gt;6,12,BC33*2)+IF(BD33&gt;15,2,0)+IF(BB33=1,12,0)&gt;12,12,IF(BC33&gt;6,12,BC33*2)+IF(BD33&gt;15,2,0)+IF(BB33=1,12,0))</f>
        <v>0</v>
      </c>
      <c r="EJ33" s="21">
        <f>IF(IF(BQ33&gt;6,12,BQ33*2)+IF(BR33&gt;15,2,0)+IF(BP33=1,12,0)&gt;12,12,IF(BQ33&gt;6,12,BQ33*2)+IF(BR33&gt;15,2,0)+IF(BP33=1,12,0))</f>
        <v>0</v>
      </c>
      <c r="EK33" s="21">
        <f>IF(IF(CE33&gt;6,12,CE33*2)+IF(CF33&gt;15,2,0)+IF(CD33=1,12,0)&gt;12,12,IF(CE33&gt;6,12,CE33*2)+IF(CF33&gt;15,2,0)+IF(CD33=1,12,0))</f>
        <v>0</v>
      </c>
      <c r="EL33" s="21">
        <f>IF(IF(CS33&gt;6,12,CS33*2)+IF(CT33&gt;15,2,0)+IF(CR33=1,12,0)&gt;12,12,IF(CS33&gt;6,12,CS33*2)+IF(CT33&gt;15,2,0)+IF(CR33=1,12,0))</f>
        <v>0</v>
      </c>
      <c r="EM33" s="21">
        <f>IF(IF(DG33&gt;6,12,DG33*2)+IF(DH33&gt;15,2,0)+IF(DF33=1,12,0)&gt;12,12,IF(DG33&gt;6,12,DG33*2)+IF(DH33&gt;15,2,0)+IF(F33=1,12,0))</f>
        <v>0</v>
      </c>
      <c r="EN33" s="21">
        <f>IF(IF(DU33&gt;6,12,DU33*2)+IF(DV33&gt;15,2,0)+IF(DT33=1,12,0)&gt;12,12,IF(DU33&gt;6,12,DU33*2)+IF(DV33&gt;15,2,0)+IF(DT33=1,12,0))</f>
        <v>0</v>
      </c>
      <c r="EO33" s="398">
        <f t="shared" si="150"/>
        <v>0</v>
      </c>
      <c r="EP33" s="221">
        <f>IF( AND(EN7=EG7,EN33&gt;0),     IF(+EG33+EN33+((EH33+EI33+EJ33+EK33+EL33+EM33)/2)&gt;12,12,   +EG33+EN33+((EH33+EI33+EJ33+EK33+EL33+EM33)/2)),  IF(+EG33+((EH33+EI33+EJ33+EK33+EL33+EM33+EN33)/2)&gt;12,12,+EG33+((EH33+EI33+EJ33+EK33+EL33+EM33+EN33)/2)))</f>
        <v>0</v>
      </c>
      <c r="EQ33" s="221">
        <f>IF( AND($EN$7=$EH$7,EN33&gt;0),    IF(+EH33+EN33+((EG33+EI33+EJ33+EK33+EL33+EM33)/2)&gt;12,12,+EH33+EN33+((EG33+EI33+EJ33+EK33+EL33+EM33)/2)),IF(+EH33+((EG33+EI33+EJ33+EK33+EL33+EM33+EN33)/2)&gt;12,12,+EH33+((EG33+EI33+EJ33+EK33+EL33+EM33+EN33)/2)))</f>
        <v>0</v>
      </c>
      <c r="ER33" s="221">
        <f>IF(AND($EN$7=$EI$7,EN33&gt;0),    IF(+EI33+EN33+((EG33+EH33+EJ33+EK33+EL33+EM33)/2)&gt;12,12,      +EI33+EN33+((EG33+EH33+EJ33+EK33+EL33+EM33)/2)), IF(+EI33+((EG33+EH33+EJ33+EK33+EL33+EM33+EN33)/2)&gt;12,12,+EI33+((EG33+EH33+EJ33+EK33+EL33+EM33+EN33)/2)))</f>
        <v>0</v>
      </c>
      <c r="ES33" s="221">
        <f>IF(AND($EN$7=$EJ$7,EN33&gt;0),   IF(+EJ33+EN33+((EG33+EH33+EI33+EK33+EL33+EM33)/2)&gt;12,12,+EJ33+EN33+((EG33+EH33+EK33+EL33+EM33+EI33)/2)),IF(+EJ33+((EG33+EH33+EI33+EK33+EL33+EM33+EN33)/2)&gt;12,12,+EJ33+((EN33+EG33+EH33+EK33+EL33+EM33+EI33)/2)))</f>
        <v>0</v>
      </c>
      <c r="ET33" s="221">
        <f>IF(AND($EN$7=$EK$7,EN33&gt;0), IF(+EK33+EN33+((EG33+EH33+EI33+EJ33+EL33+EM33)/2)&gt;12,12,+EK33+EN33+((EG33+EH33+EI33+EJ33+EL33+EM33)/2)),  IF(+EK33+((EG33+EH33+EI33+EJ33+EL33+EM33+EN33)/2)&gt;12,12,+EK33+((EG33+EH33+EI33+EJ33+EL33+EM33+EN33)/2)))</f>
        <v>0</v>
      </c>
      <c r="EU33" s="221">
        <f>IF(AND($EN$7=$EL$7,EN33&gt;0),  IF(+EL33+EN33+((EG33+EH33+EI33+EJ33+EK33+EM33)/2)&gt;12,12,+EL33+EN33+((EG33+EH33+EI33+EJ33+EK33+EM33)/2)), IF(+EL33+((EG33+EH33+EI33+EJ33+EK33+EL33+EM33+EN33)/2)&gt;12,12,+EL33+((EG33+EH33+EI33+EJ33+EK33+EM33+EN33)/2)))</f>
        <v>0</v>
      </c>
      <c r="EV33" s="221">
        <f>IF(AND( $EN$7=$EM$7, EN33&gt;0), IF(+EM33+EN33+((EG33+EH33+EI33+EJ33+EK33+EL33)/2)&gt;12,12,+EM33+EN33+((EG33+EH33+EI33+EJ33+EK33+EL33)/2)),DG89+ IF(+EM33+((EG33+EH33+EI33+EJ33+EK33+EL33+EN33)/2)&gt;12,12,+EM33+((EG33+EH33+EI33+EJ33+EK33+EL33+EN33)/2)))</f>
        <v>0</v>
      </c>
      <c r="EW33" s="221">
        <f>IF( N33&gt;0, IF(+EN33+((EG33+EH33+EI33+EJ33+EK33+EL33+EM33)/2)&gt;12,12,+EN33+((EG33+EH33+EI33+EJ33+EK33+EL33+EM33)/2)),IF(+EN33+((EG33+EH33+EI33+EJ33+EK33+EL33+EM33)/2)&gt;12,12,+EN33+((EG33+EH33+EI33+EJ33+EK33+EL33+EM33)/2)))</f>
        <v>0</v>
      </c>
      <c r="EX33" s="405">
        <f t="shared" si="151"/>
        <v>0</v>
      </c>
      <c r="EY33" s="21">
        <f t="shared" ref="EY33:FF33" si="259">+EP33-EG33</f>
        <v>0</v>
      </c>
      <c r="EZ33" s="21">
        <f t="shared" si="259"/>
        <v>0</v>
      </c>
      <c r="FA33" s="21">
        <f t="shared" si="259"/>
        <v>0</v>
      </c>
      <c r="FB33" s="21">
        <f t="shared" si="259"/>
        <v>0</v>
      </c>
      <c r="FC33" s="21">
        <f t="shared" si="259"/>
        <v>0</v>
      </c>
      <c r="FD33" s="21">
        <f t="shared" si="259"/>
        <v>0</v>
      </c>
      <c r="FE33" s="21">
        <f t="shared" si="259"/>
        <v>0</v>
      </c>
      <c r="FF33" s="21">
        <f t="shared" si="259"/>
        <v>0</v>
      </c>
    </row>
    <row r="34" spans="2:162" ht="30" hidden="1" customHeight="1" thickBot="1" x14ac:dyDescent="0.6">
      <c r="B34" s="192"/>
      <c r="C34" s="235"/>
      <c r="D34" s="236"/>
      <c r="E34" s="237"/>
      <c r="F34" s="237"/>
      <c r="G34" s="238"/>
      <c r="H34" s="238"/>
      <c r="I34" s="238"/>
      <c r="J34" s="238"/>
      <c r="K34" s="239"/>
      <c r="L34" s="270"/>
      <c r="M34" s="12"/>
      <c r="N34" s="12"/>
      <c r="O34" s="12"/>
      <c r="P34" s="12"/>
      <c r="Q34" s="12"/>
      <c r="R34" s="12"/>
      <c r="S34" s="12"/>
      <c r="T34" s="12"/>
      <c r="U34" s="12"/>
      <c r="V34" s="12"/>
      <c r="W34" s="269"/>
      <c r="X34" s="219"/>
      <c r="Y34" s="220"/>
      <c r="Z34" s="15"/>
      <c r="AA34" s="16"/>
      <c r="AB34" s="17"/>
      <c r="AC34" s="12"/>
      <c r="AD34" s="12"/>
      <c r="AE34" s="12"/>
      <c r="AF34" s="12"/>
      <c r="AG34" s="12"/>
      <c r="AH34" s="12"/>
      <c r="AI34" s="12"/>
      <c r="AJ34" s="12"/>
      <c r="AK34" s="12"/>
      <c r="AL34" s="219"/>
      <c r="AM34" s="220"/>
      <c r="AN34" s="15"/>
      <c r="AO34" s="16"/>
      <c r="AP34" s="17"/>
      <c r="AQ34" s="12"/>
      <c r="AR34" s="12"/>
      <c r="AS34" s="12"/>
      <c r="AT34" s="12"/>
      <c r="AU34" s="12"/>
      <c r="AV34" s="12"/>
      <c r="AW34" s="12"/>
      <c r="AX34" s="12"/>
      <c r="AY34" s="12"/>
      <c r="AZ34" s="219"/>
      <c r="BA34" s="220"/>
      <c r="BB34" s="15"/>
      <c r="BC34" s="16"/>
      <c r="BD34" s="17"/>
      <c r="BE34" s="12"/>
      <c r="BF34" s="12"/>
      <c r="BG34" s="12"/>
      <c r="BH34" s="12"/>
      <c r="BI34" s="12"/>
      <c r="BJ34" s="12"/>
      <c r="BK34" s="12"/>
      <c r="BL34" s="12"/>
      <c r="BM34" s="12"/>
      <c r="BN34" s="219"/>
      <c r="BO34" s="220"/>
      <c r="BP34" s="15"/>
      <c r="BQ34" s="16"/>
      <c r="BR34" s="17"/>
      <c r="BS34" s="12"/>
      <c r="BT34" s="12"/>
      <c r="BU34" s="12"/>
      <c r="BV34" s="12"/>
      <c r="BW34" s="12"/>
      <c r="BX34" s="12"/>
      <c r="BY34" s="12"/>
      <c r="BZ34" s="12"/>
      <c r="CA34" s="12"/>
      <c r="CB34" s="219"/>
      <c r="CC34" s="220"/>
      <c r="CD34" s="15"/>
      <c r="CE34" s="16"/>
      <c r="CF34" s="17"/>
      <c r="CG34" s="12"/>
      <c r="CH34" s="12"/>
      <c r="CI34" s="12"/>
      <c r="CJ34" s="12"/>
      <c r="CK34" s="12"/>
      <c r="CL34" s="12"/>
      <c r="CM34" s="12"/>
      <c r="CN34" s="12"/>
      <c r="CO34" s="12"/>
      <c r="CP34" s="219"/>
      <c r="CQ34" s="220"/>
      <c r="CR34" s="15"/>
      <c r="CS34" s="16"/>
      <c r="CT34" s="17"/>
      <c r="CU34" s="12"/>
      <c r="CV34" s="12"/>
      <c r="CW34" s="12"/>
      <c r="CX34" s="12"/>
      <c r="CY34" s="12"/>
      <c r="CZ34" s="12"/>
      <c r="DA34" s="12"/>
      <c r="DB34" s="12"/>
      <c r="DC34" s="12"/>
      <c r="DD34" s="219"/>
      <c r="DE34" s="220"/>
      <c r="DF34" s="15"/>
      <c r="DG34" s="16"/>
      <c r="DH34" s="17"/>
      <c r="DI34" s="12"/>
      <c r="DJ34" s="12"/>
      <c r="DK34" s="12"/>
      <c r="DL34" s="12"/>
      <c r="DM34" s="12"/>
      <c r="DN34" s="12"/>
      <c r="DO34" s="12"/>
      <c r="DP34" s="12"/>
      <c r="DQ34" s="12"/>
      <c r="DR34" s="219"/>
      <c r="DS34" s="220"/>
      <c r="DT34" s="15"/>
      <c r="DU34" s="16"/>
      <c r="DV34" s="17"/>
      <c r="DW34" s="12"/>
      <c r="DX34" s="12"/>
      <c r="DY34" s="12"/>
      <c r="DZ34" s="12"/>
      <c r="EA34" s="12"/>
      <c r="EB34" s="12"/>
      <c r="EC34" s="12"/>
      <c r="ED34" s="12"/>
      <c r="EE34" s="12"/>
      <c r="EF34" s="397">
        <f t="shared" si="101"/>
        <v>0</v>
      </c>
      <c r="EG34" s="461">
        <f>IF($EG$7=$EN$7,EG35,EG35/2)</f>
        <v>0</v>
      </c>
      <c r="EH34" s="248">
        <f>IF($EH$7=$EN$7,EH35,EH35/2)</f>
        <v>0</v>
      </c>
      <c r="EI34" s="248">
        <f>IF($EI$7=$EN$7,EI35,EI35/2)</f>
        <v>0</v>
      </c>
      <c r="EJ34" s="248">
        <f>IF($EJ$7=$EN$7,EJ35,EJ35/2)</f>
        <v>0</v>
      </c>
      <c r="EK34" s="248">
        <f>IF($EK$7=$EN$7,EK35,EK35/2)</f>
        <v>0</v>
      </c>
      <c r="EL34" s="248">
        <f>IF($EL$7=$EN$7,EL35,EL35/2)</f>
        <v>0</v>
      </c>
      <c r="EM34" s="248">
        <f>IF($EM$7=$EN$7,EM35,EM35/2)</f>
        <v>0</v>
      </c>
      <c r="EN34" s="21"/>
      <c r="EO34" s="398">
        <f t="shared" si="150"/>
        <v>0</v>
      </c>
      <c r="EP34" s="221"/>
      <c r="EQ34" s="221"/>
      <c r="ER34" s="221"/>
      <c r="ES34" s="221"/>
      <c r="ET34" s="221"/>
      <c r="EU34" s="221"/>
      <c r="EV34" s="221"/>
      <c r="EW34" s="221"/>
      <c r="EX34" s="405">
        <f t="shared" si="151"/>
        <v>0</v>
      </c>
      <c r="EY34" s="21"/>
      <c r="EZ34" s="21"/>
      <c r="FA34" s="21"/>
      <c r="FB34" s="21"/>
      <c r="FC34" s="21"/>
      <c r="FD34" s="21"/>
      <c r="FE34" s="21"/>
      <c r="FF34" s="21"/>
    </row>
    <row r="35" spans="2:162" ht="30" customHeight="1" thickBot="1" x14ac:dyDescent="0.6">
      <c r="B35" s="192">
        <v>14</v>
      </c>
      <c r="C35" s="230"/>
      <c r="D35" s="231"/>
      <c r="E35" s="232"/>
      <c r="F35" s="232"/>
      <c r="G35" s="233"/>
      <c r="H35" s="233"/>
      <c r="I35" s="233"/>
      <c r="J35" s="233"/>
      <c r="K35" s="234"/>
      <c r="L35" s="270"/>
      <c r="M35" s="12"/>
      <c r="N35" s="12"/>
      <c r="O35" s="12"/>
      <c r="P35" s="12"/>
      <c r="Q35" s="12"/>
      <c r="R35" s="12"/>
      <c r="S35" s="12"/>
      <c r="T35" s="12"/>
      <c r="U35" s="12"/>
      <c r="V35" s="12"/>
      <c r="W35" s="269"/>
      <c r="X35" s="595">
        <f>+D35</f>
        <v>0</v>
      </c>
      <c r="Y35" s="581"/>
      <c r="Z35" s="15">
        <f t="shared" si="207"/>
        <v>0</v>
      </c>
      <c r="AA35" s="16">
        <f t="shared" si="208"/>
        <v>0</v>
      </c>
      <c r="AB35" s="17">
        <f t="shared" si="209"/>
        <v>0</v>
      </c>
      <c r="AC35" s="12">
        <f t="shared" si="210"/>
        <v>0</v>
      </c>
      <c r="AD35" s="12">
        <f t="shared" si="211"/>
        <v>0</v>
      </c>
      <c r="AE35" s="12">
        <f t="shared" si="212"/>
        <v>0</v>
      </c>
      <c r="AF35" s="12">
        <f t="shared" si="213"/>
        <v>0</v>
      </c>
      <c r="AG35" s="12">
        <f t="shared" si="214"/>
        <v>0</v>
      </c>
      <c r="AH35" s="12">
        <f t="shared" si="215"/>
        <v>0</v>
      </c>
      <c r="AI35" s="12">
        <f t="shared" si="216"/>
        <v>0</v>
      </c>
      <c r="AJ35" s="12">
        <f t="shared" si="217"/>
        <v>0</v>
      </c>
      <c r="AK35" s="12">
        <f t="shared" si="218"/>
        <v>0</v>
      </c>
      <c r="AL35" s="595">
        <f>+E35</f>
        <v>0</v>
      </c>
      <c r="AM35" s="581"/>
      <c r="AN35" s="15">
        <f t="shared" si="219"/>
        <v>0</v>
      </c>
      <c r="AO35" s="16">
        <f t="shared" si="220"/>
        <v>0</v>
      </c>
      <c r="AP35" s="17">
        <f t="shared" si="221"/>
        <v>0</v>
      </c>
      <c r="AQ35" s="12">
        <f t="shared" si="222"/>
        <v>0</v>
      </c>
      <c r="AR35" s="12">
        <f t="shared" si="223"/>
        <v>0</v>
      </c>
      <c r="AS35" s="12">
        <f t="shared" si="224"/>
        <v>0</v>
      </c>
      <c r="AT35" s="12">
        <f t="shared" si="225"/>
        <v>0</v>
      </c>
      <c r="AU35" s="12">
        <f t="shared" si="226"/>
        <v>0</v>
      </c>
      <c r="AV35" s="12">
        <f t="shared" si="227"/>
        <v>0</v>
      </c>
      <c r="AW35" s="12">
        <f t="shared" si="228"/>
        <v>0</v>
      </c>
      <c r="AX35" s="12">
        <f t="shared" si="229"/>
        <v>0</v>
      </c>
      <c r="AY35" s="12">
        <f t="shared" si="230"/>
        <v>0</v>
      </c>
      <c r="AZ35" s="595">
        <f>+F35</f>
        <v>0</v>
      </c>
      <c r="BA35" s="581"/>
      <c r="BB35" s="15">
        <f t="shared" si="231"/>
        <v>0</v>
      </c>
      <c r="BC35" s="16">
        <f t="shared" si="232"/>
        <v>0</v>
      </c>
      <c r="BD35" s="17">
        <f t="shared" si="233"/>
        <v>0</v>
      </c>
      <c r="BE35" s="12">
        <f t="shared" si="234"/>
        <v>0</v>
      </c>
      <c r="BF35" s="12">
        <f t="shared" si="235"/>
        <v>0</v>
      </c>
      <c r="BG35" s="12">
        <f t="shared" si="236"/>
        <v>0</v>
      </c>
      <c r="BH35" s="12">
        <f t="shared" si="237"/>
        <v>0</v>
      </c>
      <c r="BI35" s="12">
        <f t="shared" si="238"/>
        <v>0</v>
      </c>
      <c r="BJ35" s="12">
        <f t="shared" si="239"/>
        <v>0</v>
      </c>
      <c r="BK35" s="12">
        <f t="shared" si="240"/>
        <v>0</v>
      </c>
      <c r="BL35" s="12">
        <f t="shared" si="241"/>
        <v>0</v>
      </c>
      <c r="BM35" s="12">
        <f t="shared" si="242"/>
        <v>0</v>
      </c>
      <c r="BN35" s="595">
        <f>+G35</f>
        <v>0</v>
      </c>
      <c r="BO35" s="581"/>
      <c r="BP35" s="15">
        <f t="shared" si="243"/>
        <v>0</v>
      </c>
      <c r="BQ35" s="16">
        <f t="shared" si="244"/>
        <v>0</v>
      </c>
      <c r="BR35" s="17">
        <f t="shared" si="245"/>
        <v>0</v>
      </c>
      <c r="BS35" s="12">
        <f t="shared" si="246"/>
        <v>0</v>
      </c>
      <c r="BT35" s="12">
        <f t="shared" si="247"/>
        <v>0</v>
      </c>
      <c r="BU35" s="12">
        <f t="shared" si="248"/>
        <v>0</v>
      </c>
      <c r="BV35" s="12">
        <f t="shared" si="249"/>
        <v>0</v>
      </c>
      <c r="BW35" s="12">
        <f t="shared" si="250"/>
        <v>0</v>
      </c>
      <c r="BX35" s="12">
        <f t="shared" si="251"/>
        <v>0</v>
      </c>
      <c r="BY35" s="12">
        <f t="shared" si="252"/>
        <v>0</v>
      </c>
      <c r="BZ35" s="12">
        <f t="shared" si="253"/>
        <v>0</v>
      </c>
      <c r="CA35" s="12">
        <f t="shared" si="254"/>
        <v>0</v>
      </c>
      <c r="CB35" s="595">
        <f>+H35</f>
        <v>0</v>
      </c>
      <c r="CC35" s="581"/>
      <c r="CD35" s="15">
        <f t="shared" si="52"/>
        <v>0</v>
      </c>
      <c r="CE35" s="16">
        <f t="shared" si="53"/>
        <v>0</v>
      </c>
      <c r="CF35" s="17">
        <f t="shared" si="54"/>
        <v>0</v>
      </c>
      <c r="CG35" s="12">
        <f t="shared" si="55"/>
        <v>0</v>
      </c>
      <c r="CH35" s="12">
        <f t="shared" si="56"/>
        <v>0</v>
      </c>
      <c r="CI35" s="12">
        <f t="shared" si="57"/>
        <v>0</v>
      </c>
      <c r="CJ35" s="12">
        <f t="shared" si="58"/>
        <v>0</v>
      </c>
      <c r="CK35" s="12">
        <f t="shared" si="59"/>
        <v>0</v>
      </c>
      <c r="CL35" s="12">
        <f t="shared" si="60"/>
        <v>0</v>
      </c>
      <c r="CM35" s="12">
        <f t="shared" si="61"/>
        <v>0</v>
      </c>
      <c r="CN35" s="12">
        <f t="shared" si="62"/>
        <v>0</v>
      </c>
      <c r="CO35" s="12">
        <f t="shared" si="63"/>
        <v>0</v>
      </c>
      <c r="CP35" s="595">
        <f>+I35</f>
        <v>0</v>
      </c>
      <c r="CQ35" s="581"/>
      <c r="CR35" s="15">
        <f t="shared" si="64"/>
        <v>0</v>
      </c>
      <c r="CS35" s="16">
        <f t="shared" si="65"/>
        <v>0</v>
      </c>
      <c r="CT35" s="17">
        <f t="shared" si="66"/>
        <v>0</v>
      </c>
      <c r="CU35" s="12">
        <f t="shared" si="67"/>
        <v>0</v>
      </c>
      <c r="CV35" s="12">
        <f t="shared" si="68"/>
        <v>0</v>
      </c>
      <c r="CW35" s="12">
        <f t="shared" si="69"/>
        <v>0</v>
      </c>
      <c r="CX35" s="12">
        <f t="shared" si="70"/>
        <v>0</v>
      </c>
      <c r="CY35" s="12">
        <f t="shared" si="71"/>
        <v>0</v>
      </c>
      <c r="CZ35" s="12">
        <f t="shared" si="72"/>
        <v>0</v>
      </c>
      <c r="DA35" s="12">
        <f t="shared" si="73"/>
        <v>0</v>
      </c>
      <c r="DB35" s="12">
        <f t="shared" si="74"/>
        <v>0</v>
      </c>
      <c r="DC35" s="12">
        <f t="shared" si="75"/>
        <v>0</v>
      </c>
      <c r="DD35" s="595">
        <f>+J35</f>
        <v>0</v>
      </c>
      <c r="DE35" s="581"/>
      <c r="DF35" s="15">
        <f t="shared" si="76"/>
        <v>0</v>
      </c>
      <c r="DG35" s="16">
        <f t="shared" si="77"/>
        <v>0</v>
      </c>
      <c r="DH35" s="17">
        <f t="shared" si="78"/>
        <v>0</v>
      </c>
      <c r="DI35" s="12">
        <f t="shared" si="79"/>
        <v>0</v>
      </c>
      <c r="DJ35" s="12">
        <f t="shared" si="80"/>
        <v>0</v>
      </c>
      <c r="DK35" s="12">
        <f t="shared" si="81"/>
        <v>0</v>
      </c>
      <c r="DL35" s="12">
        <f t="shared" si="82"/>
        <v>0</v>
      </c>
      <c r="DM35" s="12">
        <f t="shared" si="83"/>
        <v>0</v>
      </c>
      <c r="DN35" s="12">
        <f t="shared" si="84"/>
        <v>0</v>
      </c>
      <c r="DO35" s="12">
        <f t="shared" si="85"/>
        <v>0</v>
      </c>
      <c r="DP35" s="12">
        <f t="shared" si="86"/>
        <v>0</v>
      </c>
      <c r="DQ35" s="12">
        <f t="shared" si="87"/>
        <v>0</v>
      </c>
      <c r="DR35" s="595">
        <f>+K35</f>
        <v>0</v>
      </c>
      <c r="DS35" s="581"/>
      <c r="DT35" s="15">
        <f t="shared" si="88"/>
        <v>0</v>
      </c>
      <c r="DU35" s="16">
        <f t="shared" si="89"/>
        <v>0</v>
      </c>
      <c r="DV35" s="17">
        <f t="shared" si="90"/>
        <v>0</v>
      </c>
      <c r="DW35" s="12">
        <f t="shared" si="91"/>
        <v>0</v>
      </c>
      <c r="DX35" s="12">
        <f t="shared" si="92"/>
        <v>0</v>
      </c>
      <c r="DY35" s="12">
        <f t="shared" si="93"/>
        <v>0</v>
      </c>
      <c r="DZ35" s="12">
        <f t="shared" si="94"/>
        <v>0</v>
      </c>
      <c r="EA35" s="12">
        <f t="shared" si="95"/>
        <v>0</v>
      </c>
      <c r="EB35" s="12">
        <f t="shared" si="96"/>
        <v>0</v>
      </c>
      <c r="EC35" s="12">
        <f t="shared" si="97"/>
        <v>0</v>
      </c>
      <c r="ED35" s="12">
        <f t="shared" si="98"/>
        <v>0</v>
      </c>
      <c r="EE35" s="12">
        <f t="shared" si="99"/>
        <v>0</v>
      </c>
      <c r="EF35" s="397">
        <f t="shared" si="101"/>
        <v>0</v>
      </c>
      <c r="EG35" s="21">
        <f>IF(IF(AA35&gt;6,12,AA35*2)+IF(AB35&gt;15,2,0)+IF(Z35=1,12,0)&gt;12,12,IF(AA35&gt;6,12,AA35*2)+IF(AB35&gt;15,2,0)+IF(Z35=1,12,0))</f>
        <v>0</v>
      </c>
      <c r="EH35" s="21">
        <f>IF(IF(AO35&gt;6,12,AO35*2)+IF(AP35&gt;15,2,0)+IF(AN35=1,12,0)&gt;12,12,IF(AO35&gt;6,12,AO35*2)+IF(AP35&gt;15,2,0)+IF(AN35=1,12,0))</f>
        <v>0</v>
      </c>
      <c r="EI35" s="21">
        <f>IF(IF(BC35&gt;6,12,BC35*2)+IF(BD35&gt;15,2,0)+IF(BB35=1,12,0)&gt;12,12,IF(BC35&gt;6,12,BC35*2)+IF(BD35&gt;15,2,0)+IF(BB35=1,12,0))</f>
        <v>0</v>
      </c>
      <c r="EJ35" s="21">
        <f>IF(IF(BQ35&gt;6,12,BQ35*2)+IF(BR35&gt;15,2,0)+IF(BP35=1,12,0)&gt;12,12,IF(BQ35&gt;6,12,BQ35*2)+IF(BR35&gt;15,2,0)+IF(BP35=1,12,0))</f>
        <v>0</v>
      </c>
      <c r="EK35" s="21">
        <f>IF(IF(CE35&gt;6,12,CE35*2)+IF(CF35&gt;15,2,0)+IF(CD35=1,12,0)&gt;12,12,IF(CE35&gt;6,12,CE35*2)+IF(CF35&gt;15,2,0)+IF(CD35=1,12,0))</f>
        <v>0</v>
      </c>
      <c r="EL35" s="21">
        <f>IF(IF(CS35&gt;6,12,CS35*2)+IF(CT35&gt;15,2,0)+IF(CR35=1,12,0)&gt;12,12,IF(CS35&gt;6,12,CS35*2)+IF(CT35&gt;15,2,0)+IF(CR35=1,12,0))</f>
        <v>0</v>
      </c>
      <c r="EM35" s="21">
        <f>IF(IF(DG35&gt;6,12,DG35*2)+IF(DH35&gt;15,2,0)+IF(DF35=1,12,0)&gt;12,12,IF(DG35&gt;6,12,DG35*2)+IF(DH35&gt;15,2,0)+IF(F35=1,12,0))</f>
        <v>0</v>
      </c>
      <c r="EN35" s="21">
        <f>IF(IF(DU35&gt;6,12,DU35*2)+IF(DV35&gt;15,2,0)+IF(DT35=1,12,0)&gt;12,12,IF(DU35&gt;6,12,DU35*2)+IF(DV35&gt;15,2,0)+IF(DT35=1,12,0))</f>
        <v>0</v>
      </c>
      <c r="EO35" s="398">
        <f t="shared" si="150"/>
        <v>0</v>
      </c>
      <c r="EP35" s="221">
        <f>IF( AND(EN7=EG7,EN35&gt;0),     IF(+EG35+EN35+((EH35+EI35+EJ35+EK35+EL35+EM35)/2)&gt;12,12,   +EG35+EN35+((EH35+EI35+EJ35+EK35+EL35+EM35)/2)),  IF(+EG35+((EH35+EI35+EJ35+EK35+EL35+EM35+EN35)/2)&gt;12,12,+EG35+((EH35+EI35+EJ35+EK35+EL35+EM35+EN35)/2)))</f>
        <v>0</v>
      </c>
      <c r="EQ35" s="221">
        <f>IF( AND($EN$7=$EH$7,EN35&gt;0),    IF(+EH35+EN35+((EG35+EI35+EJ35+EK35+EL35+EM35)/2)&gt;12,12,+EH35+EN35+((EG35+EI35+EJ35+EK35+EL35+EM35)/2)),IF(+EH35+((EG35+EI35+EJ35+EK35+EL35+EM35+EN35)/2)&gt;12,12,+EH35+((EG35+EI35+EJ35+EK35+EL35+EM35+EN35)/2)))</f>
        <v>0</v>
      </c>
      <c r="ER35" s="221">
        <f>IF(AND($EN$7=$EI$7,EN35&gt;0),    IF(+EI35+EN35+((EG35+EH35+EJ35+EK35+EL35+EM35)/2)&gt;12,12,      +EI35+EN35+((EG35+EH35+EJ35+EK35+EL35+EM35)/2)), IF(+EI35+((EG35+EH35+EJ35+EK35+EL35+EM35+EN35)/2)&gt;12,12,+EI35+((EG35+EH35+EJ35+EK35+EL35+EM35+EN35)/2)))</f>
        <v>0</v>
      </c>
      <c r="ES35" s="221">
        <f>IF(AND($EN$7=$EJ$7,EN35&gt;0),   IF(+EJ35+EN35+((EG35+EH35+EI35+EK35+EL35+EM35)/2)&gt;12,12,+EJ35+EN35+((EG35+EH35+EK35+EL35+EM35+EI35)/2)),IF(+EJ35+((EG35+EH35+EI35+EK35+EL35+EM35+EN35)/2)&gt;12,12,+EJ35+((EN35+EG35+EH35+EK35+EL35+EM35+EI35)/2)))</f>
        <v>0</v>
      </c>
      <c r="ET35" s="221">
        <f>IF(AND($EN$7=$EK$7,EN35&gt;0), IF(+EK35+EN35+((EG35+EH35+EI35+EJ35+EL35+EM35)/2)&gt;12,12,+EK35+EN35+((EG35+EH35+EI35+EJ35+EL35+EM35)/2)),  IF(+EK35+((EG35+EH35+EI35+EJ35+EL35+EM35+EN35)/2)&gt;12,12,+EK35+((EG35+EH35+EI35+EJ35+EL35+EM35+EN35)/2)))</f>
        <v>0</v>
      </c>
      <c r="EU35" s="221">
        <f>IF(AND($EN$7=$EL$7,EN35&gt;0),  IF(+EL35+EN35+((EG35+EH35+EI35+EJ35+EK35+EM35)/2)&gt;12,12,+EL35+EN35+((EG35+EH35+EI35+EJ35+EK35+EM35)/2)), IF(+EL35+((EG35+EH35+EI35+EJ35+EK35+EL35+EM35+EN35)/2)&gt;12,12,+EL35+((EG35+EH35+EI35+EJ35+EK35+EM35+EN35)/2)))</f>
        <v>0</v>
      </c>
      <c r="EV35" s="221">
        <f>IF(AND( $EN$7=$EM$7, EN35&gt;0), IF(+EM35+EN35+((EG35+EH35+EI35+EJ35+EK35+EL35)/2)&gt;12,12,+EM35+EN35+((EG35+EH35+EI35+EJ35+EK35+EL35)/2)),DG91+ IF(+EM35+((EG35+EH35+EI35+EJ35+EK35+EL35+EN35)/2)&gt;12,12,+EM35+((EG35+EH35+EI35+EJ35+EK35+EL35+EN35)/2)))</f>
        <v>0</v>
      </c>
      <c r="EW35" s="221">
        <f>IF( N35&gt;0, IF(+EN35+((EG35+EH35+EI35+EJ35+EK35+EL35+EM35)/2)&gt;12,12,+EN35+((EG35+EH35+EI35+EJ35+EK35+EL35+EM35)/2)),IF(+EN35+((EG35+EH35+EI35+EJ35+EK35+EL35+EM35)/2)&gt;12,12,+EN35+((EG35+EH35+EI35+EJ35+EK35+EL35+EM35)/2)))</f>
        <v>0</v>
      </c>
      <c r="EX35" s="405">
        <f t="shared" si="151"/>
        <v>0</v>
      </c>
      <c r="EY35" s="21">
        <f t="shared" ref="EY35:FF35" si="260">+EP35-EG35</f>
        <v>0</v>
      </c>
      <c r="EZ35" s="21">
        <f t="shared" si="260"/>
        <v>0</v>
      </c>
      <c r="FA35" s="21">
        <f t="shared" si="260"/>
        <v>0</v>
      </c>
      <c r="FB35" s="21">
        <f t="shared" si="260"/>
        <v>0</v>
      </c>
      <c r="FC35" s="21">
        <f t="shared" si="260"/>
        <v>0</v>
      </c>
      <c r="FD35" s="21">
        <f t="shared" si="260"/>
        <v>0</v>
      </c>
      <c r="FE35" s="21">
        <f t="shared" si="260"/>
        <v>0</v>
      </c>
      <c r="FF35" s="21">
        <f t="shared" si="260"/>
        <v>0</v>
      </c>
    </row>
    <row r="36" spans="2:162" ht="30" hidden="1" customHeight="1" thickBot="1" x14ac:dyDescent="0.6">
      <c r="B36" s="192"/>
      <c r="C36" s="235"/>
      <c r="D36" s="236"/>
      <c r="E36" s="237"/>
      <c r="F36" s="237"/>
      <c r="G36" s="238"/>
      <c r="H36" s="238"/>
      <c r="I36" s="238"/>
      <c r="J36" s="238"/>
      <c r="K36" s="239"/>
      <c r="L36" s="270"/>
      <c r="M36" s="12"/>
      <c r="N36" s="12"/>
      <c r="O36" s="12"/>
      <c r="P36" s="12"/>
      <c r="Q36" s="12"/>
      <c r="R36" s="12"/>
      <c r="S36" s="12"/>
      <c r="T36" s="12"/>
      <c r="U36" s="12"/>
      <c r="V36" s="12"/>
      <c r="W36" s="269"/>
      <c r="X36" s="219"/>
      <c r="Y36" s="220"/>
      <c r="Z36" s="15"/>
      <c r="AA36" s="16"/>
      <c r="AB36" s="17"/>
      <c r="AC36" s="12"/>
      <c r="AD36" s="12"/>
      <c r="AE36" s="12"/>
      <c r="AF36" s="12"/>
      <c r="AG36" s="12"/>
      <c r="AH36" s="12"/>
      <c r="AI36" s="12"/>
      <c r="AJ36" s="12"/>
      <c r="AK36" s="12"/>
      <c r="AL36" s="219"/>
      <c r="AM36" s="220"/>
      <c r="AN36" s="15"/>
      <c r="AO36" s="16"/>
      <c r="AP36" s="17"/>
      <c r="AQ36" s="12"/>
      <c r="AR36" s="12"/>
      <c r="AS36" s="12"/>
      <c r="AT36" s="12"/>
      <c r="AU36" s="12"/>
      <c r="AV36" s="12"/>
      <c r="AW36" s="12"/>
      <c r="AX36" s="12"/>
      <c r="AY36" s="12"/>
      <c r="AZ36" s="219"/>
      <c r="BA36" s="220"/>
      <c r="BB36" s="15"/>
      <c r="BC36" s="16"/>
      <c r="BD36" s="17"/>
      <c r="BE36" s="12"/>
      <c r="BF36" s="12"/>
      <c r="BG36" s="12"/>
      <c r="BH36" s="12"/>
      <c r="BI36" s="12"/>
      <c r="BJ36" s="12"/>
      <c r="BK36" s="12"/>
      <c r="BL36" s="12"/>
      <c r="BM36" s="12"/>
      <c r="BN36" s="219"/>
      <c r="BO36" s="220"/>
      <c r="BP36" s="15"/>
      <c r="BQ36" s="16"/>
      <c r="BR36" s="17"/>
      <c r="BS36" s="12"/>
      <c r="BT36" s="12"/>
      <c r="BU36" s="12"/>
      <c r="BV36" s="12"/>
      <c r="BW36" s="12"/>
      <c r="BX36" s="12"/>
      <c r="BY36" s="12"/>
      <c r="BZ36" s="12"/>
      <c r="CA36" s="12"/>
      <c r="CB36" s="219"/>
      <c r="CC36" s="220"/>
      <c r="CD36" s="15"/>
      <c r="CE36" s="16"/>
      <c r="CF36" s="17"/>
      <c r="CG36" s="12"/>
      <c r="CH36" s="12"/>
      <c r="CI36" s="12"/>
      <c r="CJ36" s="12"/>
      <c r="CK36" s="12"/>
      <c r="CL36" s="12"/>
      <c r="CM36" s="12"/>
      <c r="CN36" s="12"/>
      <c r="CO36" s="12"/>
      <c r="CP36" s="219"/>
      <c r="CQ36" s="220"/>
      <c r="CR36" s="15"/>
      <c r="CS36" s="16"/>
      <c r="CT36" s="17"/>
      <c r="CU36" s="12"/>
      <c r="CV36" s="12"/>
      <c r="CW36" s="12"/>
      <c r="CX36" s="12"/>
      <c r="CY36" s="12"/>
      <c r="CZ36" s="12"/>
      <c r="DA36" s="12"/>
      <c r="DB36" s="12"/>
      <c r="DC36" s="12"/>
      <c r="DD36" s="219"/>
      <c r="DE36" s="220"/>
      <c r="DF36" s="15"/>
      <c r="DG36" s="16"/>
      <c r="DH36" s="17"/>
      <c r="DI36" s="12"/>
      <c r="DJ36" s="12"/>
      <c r="DK36" s="12"/>
      <c r="DL36" s="12"/>
      <c r="DM36" s="12"/>
      <c r="DN36" s="12"/>
      <c r="DO36" s="12"/>
      <c r="DP36" s="12"/>
      <c r="DQ36" s="12"/>
      <c r="DR36" s="219"/>
      <c r="DS36" s="220"/>
      <c r="DT36" s="15"/>
      <c r="DU36" s="16"/>
      <c r="DV36" s="17"/>
      <c r="DW36" s="12"/>
      <c r="DX36" s="12"/>
      <c r="DY36" s="12"/>
      <c r="DZ36" s="12"/>
      <c r="EA36" s="12"/>
      <c r="EB36" s="12"/>
      <c r="EC36" s="12"/>
      <c r="ED36" s="12"/>
      <c r="EE36" s="12"/>
      <c r="EF36" s="397">
        <f t="shared" si="101"/>
        <v>0</v>
      </c>
      <c r="EG36" s="461">
        <f>IF($EG$7=$EN$7,EG37,EG37/2)</f>
        <v>0</v>
      </c>
      <c r="EH36" s="248">
        <f>IF($EH$7=$EN$7,EH37,EH37/2)</f>
        <v>0</v>
      </c>
      <c r="EI36" s="248">
        <f>IF($EI$7=$EN$7,EI37,EI37/2)</f>
        <v>0</v>
      </c>
      <c r="EJ36" s="248">
        <f>IF($EJ$7=$EN$7,EJ37,EJ37/2)</f>
        <v>0</v>
      </c>
      <c r="EK36" s="248">
        <f>IF($EK$7=$EN$7,EK37,EK37/2)</f>
        <v>0</v>
      </c>
      <c r="EL36" s="248">
        <f>IF($EL$7=$EN$7,EL37,EL37/2)</f>
        <v>0</v>
      </c>
      <c r="EM36" s="248">
        <f>IF($EM$7=$EN$7,EM37,EM37/2)</f>
        <v>0</v>
      </c>
      <c r="EN36" s="21"/>
      <c r="EO36" s="398">
        <f t="shared" si="150"/>
        <v>0</v>
      </c>
      <c r="EP36" s="221"/>
      <c r="EQ36" s="221"/>
      <c r="ER36" s="221"/>
      <c r="ES36" s="221"/>
      <c r="ET36" s="221"/>
      <c r="EU36" s="221"/>
      <c r="EV36" s="221"/>
      <c r="EW36" s="221"/>
      <c r="EX36" s="405">
        <f t="shared" si="151"/>
        <v>0</v>
      </c>
      <c r="EY36" s="21"/>
      <c r="EZ36" s="21"/>
      <c r="FA36" s="21"/>
      <c r="FB36" s="21"/>
      <c r="FC36" s="21"/>
      <c r="FD36" s="21"/>
      <c r="FE36" s="21"/>
      <c r="FF36" s="21"/>
    </row>
    <row r="37" spans="2:162" ht="30" customHeight="1" thickBot="1" x14ac:dyDescent="0.6">
      <c r="B37" s="192">
        <v>15</v>
      </c>
      <c r="C37" s="230"/>
      <c r="D37" s="231"/>
      <c r="E37" s="232"/>
      <c r="F37" s="232"/>
      <c r="G37" s="233"/>
      <c r="H37" s="233"/>
      <c r="I37" s="233"/>
      <c r="J37" s="233"/>
      <c r="K37" s="234"/>
      <c r="L37" s="270"/>
      <c r="M37" s="12"/>
      <c r="N37" s="12"/>
      <c r="O37" s="12"/>
      <c r="P37" s="12"/>
      <c r="Q37" s="12"/>
      <c r="R37" s="12"/>
      <c r="S37" s="12"/>
      <c r="T37" s="12"/>
      <c r="U37" s="12"/>
      <c r="V37" s="12"/>
      <c r="W37" s="269"/>
      <c r="X37" s="595">
        <f>+D37</f>
        <v>0</v>
      </c>
      <c r="Y37" s="581"/>
      <c r="Z37" s="15">
        <f t="shared" si="153"/>
        <v>0</v>
      </c>
      <c r="AA37" s="16">
        <f t="shared" si="154"/>
        <v>0</v>
      </c>
      <c r="AB37" s="17">
        <f t="shared" si="155"/>
        <v>0</v>
      </c>
      <c r="AC37" s="12">
        <f t="shared" si="156"/>
        <v>0</v>
      </c>
      <c r="AD37" s="12">
        <f t="shared" si="157"/>
        <v>0</v>
      </c>
      <c r="AE37" s="12">
        <f t="shared" si="158"/>
        <v>0</v>
      </c>
      <c r="AF37" s="12">
        <f t="shared" si="159"/>
        <v>0</v>
      </c>
      <c r="AG37" s="12">
        <f t="shared" si="160"/>
        <v>0</v>
      </c>
      <c r="AH37" s="12">
        <f t="shared" si="161"/>
        <v>0</v>
      </c>
      <c r="AI37" s="12">
        <f t="shared" si="162"/>
        <v>0</v>
      </c>
      <c r="AJ37" s="12">
        <f t="shared" si="163"/>
        <v>0</v>
      </c>
      <c r="AK37" s="12">
        <f t="shared" si="164"/>
        <v>0</v>
      </c>
      <c r="AL37" s="595">
        <f>+E37</f>
        <v>0</v>
      </c>
      <c r="AM37" s="581"/>
      <c r="AN37" s="15">
        <f t="shared" si="165"/>
        <v>0</v>
      </c>
      <c r="AO37" s="16">
        <f t="shared" si="166"/>
        <v>0</v>
      </c>
      <c r="AP37" s="17">
        <f t="shared" si="167"/>
        <v>0</v>
      </c>
      <c r="AQ37" s="12">
        <f t="shared" si="168"/>
        <v>0</v>
      </c>
      <c r="AR37" s="12">
        <f t="shared" si="169"/>
        <v>0</v>
      </c>
      <c r="AS37" s="12">
        <f t="shared" si="170"/>
        <v>0</v>
      </c>
      <c r="AT37" s="12">
        <f t="shared" si="171"/>
        <v>0</v>
      </c>
      <c r="AU37" s="12">
        <f t="shared" si="172"/>
        <v>0</v>
      </c>
      <c r="AV37" s="12">
        <f t="shared" si="173"/>
        <v>0</v>
      </c>
      <c r="AW37" s="12">
        <f t="shared" si="174"/>
        <v>0</v>
      </c>
      <c r="AX37" s="12">
        <f t="shared" si="175"/>
        <v>0</v>
      </c>
      <c r="AY37" s="12">
        <f t="shared" si="176"/>
        <v>0</v>
      </c>
      <c r="AZ37" s="595">
        <f>+F37</f>
        <v>0</v>
      </c>
      <c r="BA37" s="581"/>
      <c r="BB37" s="15">
        <f t="shared" si="177"/>
        <v>0</v>
      </c>
      <c r="BC37" s="16">
        <f t="shared" si="178"/>
        <v>0</v>
      </c>
      <c r="BD37" s="17">
        <f t="shared" si="179"/>
        <v>0</v>
      </c>
      <c r="BE37" s="12">
        <f t="shared" si="180"/>
        <v>0</v>
      </c>
      <c r="BF37" s="12">
        <f t="shared" si="181"/>
        <v>0</v>
      </c>
      <c r="BG37" s="12">
        <f t="shared" si="182"/>
        <v>0</v>
      </c>
      <c r="BH37" s="12">
        <f t="shared" si="183"/>
        <v>0</v>
      </c>
      <c r="BI37" s="12">
        <f t="shared" si="184"/>
        <v>0</v>
      </c>
      <c r="BJ37" s="12">
        <f t="shared" si="185"/>
        <v>0</v>
      </c>
      <c r="BK37" s="12">
        <f t="shared" si="186"/>
        <v>0</v>
      </c>
      <c r="BL37" s="12">
        <f t="shared" si="187"/>
        <v>0</v>
      </c>
      <c r="BM37" s="12">
        <f t="shared" si="188"/>
        <v>0</v>
      </c>
      <c r="BN37" s="595">
        <f>+G37</f>
        <v>0</v>
      </c>
      <c r="BO37" s="581"/>
      <c r="BP37" s="15">
        <f t="shared" si="189"/>
        <v>0</v>
      </c>
      <c r="BQ37" s="16">
        <f t="shared" si="190"/>
        <v>0</v>
      </c>
      <c r="BR37" s="17">
        <f t="shared" si="191"/>
        <v>0</v>
      </c>
      <c r="BS37" s="12">
        <f t="shared" si="192"/>
        <v>0</v>
      </c>
      <c r="BT37" s="12">
        <f t="shared" si="193"/>
        <v>0</v>
      </c>
      <c r="BU37" s="12">
        <f t="shared" si="194"/>
        <v>0</v>
      </c>
      <c r="BV37" s="12">
        <f t="shared" si="195"/>
        <v>0</v>
      </c>
      <c r="BW37" s="12">
        <f t="shared" si="196"/>
        <v>0</v>
      </c>
      <c r="BX37" s="12">
        <f t="shared" si="197"/>
        <v>0</v>
      </c>
      <c r="BY37" s="12">
        <f t="shared" si="198"/>
        <v>0</v>
      </c>
      <c r="BZ37" s="12">
        <f t="shared" si="199"/>
        <v>0</v>
      </c>
      <c r="CA37" s="12">
        <f t="shared" si="200"/>
        <v>0</v>
      </c>
      <c r="CB37" s="595">
        <f>+H37</f>
        <v>0</v>
      </c>
      <c r="CC37" s="581"/>
      <c r="CD37" s="15">
        <f t="shared" si="52"/>
        <v>0</v>
      </c>
      <c r="CE37" s="16">
        <f t="shared" si="53"/>
        <v>0</v>
      </c>
      <c r="CF37" s="17">
        <f t="shared" si="54"/>
        <v>0</v>
      </c>
      <c r="CG37" s="12">
        <f t="shared" si="55"/>
        <v>0</v>
      </c>
      <c r="CH37" s="12">
        <f t="shared" si="56"/>
        <v>0</v>
      </c>
      <c r="CI37" s="12">
        <f t="shared" si="57"/>
        <v>0</v>
      </c>
      <c r="CJ37" s="12">
        <f t="shared" si="58"/>
        <v>0</v>
      </c>
      <c r="CK37" s="12">
        <f t="shared" si="59"/>
        <v>0</v>
      </c>
      <c r="CL37" s="12">
        <f t="shared" si="60"/>
        <v>0</v>
      </c>
      <c r="CM37" s="12">
        <f t="shared" si="61"/>
        <v>0</v>
      </c>
      <c r="CN37" s="12">
        <f t="shared" si="62"/>
        <v>0</v>
      </c>
      <c r="CO37" s="12">
        <f t="shared" si="63"/>
        <v>0</v>
      </c>
      <c r="CP37" s="595">
        <f>+I37</f>
        <v>0</v>
      </c>
      <c r="CQ37" s="581"/>
      <c r="CR37" s="15">
        <f t="shared" si="64"/>
        <v>0</v>
      </c>
      <c r="CS37" s="16">
        <f t="shared" si="65"/>
        <v>0</v>
      </c>
      <c r="CT37" s="17">
        <f t="shared" si="66"/>
        <v>0</v>
      </c>
      <c r="CU37" s="12">
        <f t="shared" si="67"/>
        <v>0</v>
      </c>
      <c r="CV37" s="12">
        <f t="shared" si="68"/>
        <v>0</v>
      </c>
      <c r="CW37" s="12">
        <f t="shared" si="69"/>
        <v>0</v>
      </c>
      <c r="CX37" s="12">
        <f t="shared" si="70"/>
        <v>0</v>
      </c>
      <c r="CY37" s="12">
        <f t="shared" si="71"/>
        <v>0</v>
      </c>
      <c r="CZ37" s="12">
        <f t="shared" si="72"/>
        <v>0</v>
      </c>
      <c r="DA37" s="12">
        <f t="shared" si="73"/>
        <v>0</v>
      </c>
      <c r="DB37" s="12">
        <f t="shared" si="74"/>
        <v>0</v>
      </c>
      <c r="DC37" s="12">
        <f t="shared" si="75"/>
        <v>0</v>
      </c>
      <c r="DD37" s="595">
        <f>+J37</f>
        <v>0</v>
      </c>
      <c r="DE37" s="581"/>
      <c r="DF37" s="15">
        <f t="shared" si="76"/>
        <v>0</v>
      </c>
      <c r="DG37" s="16">
        <f t="shared" si="77"/>
        <v>0</v>
      </c>
      <c r="DH37" s="17">
        <f t="shared" si="78"/>
        <v>0</v>
      </c>
      <c r="DI37" s="12">
        <f t="shared" si="79"/>
        <v>0</v>
      </c>
      <c r="DJ37" s="12">
        <f t="shared" si="80"/>
        <v>0</v>
      </c>
      <c r="DK37" s="12">
        <f t="shared" si="81"/>
        <v>0</v>
      </c>
      <c r="DL37" s="12">
        <f t="shared" si="82"/>
        <v>0</v>
      </c>
      <c r="DM37" s="12">
        <f t="shared" si="83"/>
        <v>0</v>
      </c>
      <c r="DN37" s="12">
        <f t="shared" si="84"/>
        <v>0</v>
      </c>
      <c r="DO37" s="12">
        <f t="shared" si="85"/>
        <v>0</v>
      </c>
      <c r="DP37" s="12">
        <f t="shared" si="86"/>
        <v>0</v>
      </c>
      <c r="DQ37" s="12">
        <f t="shared" si="87"/>
        <v>0</v>
      </c>
      <c r="DR37" s="595">
        <f>+K37</f>
        <v>0</v>
      </c>
      <c r="DS37" s="581"/>
      <c r="DT37" s="15">
        <f t="shared" si="88"/>
        <v>0</v>
      </c>
      <c r="DU37" s="16">
        <f t="shared" si="89"/>
        <v>0</v>
      </c>
      <c r="DV37" s="17">
        <f t="shared" si="90"/>
        <v>0</v>
      </c>
      <c r="DW37" s="12">
        <f t="shared" si="91"/>
        <v>0</v>
      </c>
      <c r="DX37" s="12">
        <f t="shared" si="92"/>
        <v>0</v>
      </c>
      <c r="DY37" s="12">
        <f t="shared" si="93"/>
        <v>0</v>
      </c>
      <c r="DZ37" s="12">
        <f t="shared" si="94"/>
        <v>0</v>
      </c>
      <c r="EA37" s="12">
        <f t="shared" si="95"/>
        <v>0</v>
      </c>
      <c r="EB37" s="12">
        <f t="shared" si="96"/>
        <v>0</v>
      </c>
      <c r="EC37" s="12">
        <f t="shared" si="97"/>
        <v>0</v>
      </c>
      <c r="ED37" s="12">
        <f t="shared" si="98"/>
        <v>0</v>
      </c>
      <c r="EE37" s="12">
        <f t="shared" si="99"/>
        <v>0</v>
      </c>
      <c r="EF37" s="397">
        <f t="shared" si="101"/>
        <v>0</v>
      </c>
      <c r="EG37" s="21">
        <f>IF(IF(AA37&gt;6,12,AA37*2)+IF(AB37&gt;15,2,0)+IF(Z37=1,12,0)&gt;12,12,IF(AA37&gt;6,12,AA37*2)+IF(AB37&gt;15,2,0)+IF(Z37=1,12,0))</f>
        <v>0</v>
      </c>
      <c r="EH37" s="21">
        <f>IF(IF(AO37&gt;6,12,AO37*2)+IF(AP37&gt;15,2,0)+IF(AN37=1,12,0)&gt;12,12,IF(AO37&gt;6,12,AO37*2)+IF(AP37&gt;15,2,0)+IF(AN37=1,12,0))</f>
        <v>0</v>
      </c>
      <c r="EI37" s="21">
        <f>IF(IF(BC37&gt;6,12,BC37*2)+IF(BD37&gt;15,2,0)+IF(BB37=1,12,0)&gt;12,12,IF(BC37&gt;6,12,BC37*2)+IF(BD37&gt;15,2,0)+IF(BB37=1,12,0))</f>
        <v>0</v>
      </c>
      <c r="EJ37" s="21">
        <f>IF(IF(BQ37&gt;6,12,BQ37*2)+IF(BR37&gt;15,2,0)+IF(BP37=1,12,0)&gt;12,12,IF(BQ37&gt;6,12,BQ37*2)+IF(BR37&gt;15,2,0)+IF(BP37=1,12,0))</f>
        <v>0</v>
      </c>
      <c r="EK37" s="21">
        <f>IF(IF(CE37&gt;6,12,CE37*2)+IF(CF37&gt;15,2,0)+IF(CD37=1,12,0)&gt;12,12,IF(CE37&gt;6,12,CE37*2)+IF(CF37&gt;15,2,0)+IF(CD37=1,12,0))</f>
        <v>0</v>
      </c>
      <c r="EL37" s="21">
        <f>IF(IF(CS37&gt;6,12,CS37*2)+IF(CT37&gt;15,2,0)+IF(CR37=1,12,0)&gt;12,12,IF(CS37&gt;6,12,CS37*2)+IF(CT37&gt;15,2,0)+IF(CR37=1,12,0))</f>
        <v>0</v>
      </c>
      <c r="EM37" s="21">
        <f>IF(IF(DG37&gt;6,12,DG37*2)+IF(DH37&gt;15,2,0)+IF(DF37=1,12,0)&gt;12,12,IF(DG37&gt;6,12,DG37*2)+IF(DH37&gt;15,2,0)+IF(F37=1,12,0))</f>
        <v>0</v>
      </c>
      <c r="EN37" s="21">
        <f>IF(IF(DU37&gt;6,12,DU37*2)+IF(DV37&gt;15,2,0)+IF(DT37=1,12,0)&gt;12,12,IF(DU37&gt;6,12,DU37*2)+IF(DV37&gt;15,2,0)+IF(DT37=1,12,0))</f>
        <v>0</v>
      </c>
      <c r="EO37" s="398">
        <f t="shared" si="150"/>
        <v>0</v>
      </c>
      <c r="EP37" s="221">
        <f>IF( AND(EN7=EG7,EN37&gt;0),     IF(+EG37+EN37+((EH37+EI37+EJ37+EK37+EL37+EM37)/2)&gt;12,12,   +EG37+EN37+((EH37+EI37+EJ37+EK37+EL37+EM37)/2)),  IF(+EG37+((EH37+EI37+EJ37+EK37+EL37+EM37+EN37)/2)&gt;12,12,+EG37+((EH37+EI37+EJ37+EK37+EL37+EM37+EN37)/2)))</f>
        <v>0</v>
      </c>
      <c r="EQ37" s="221">
        <f>IF( AND($EN$7=$EH$7,EN37&gt;0),    IF(+EH37+EN37+((EG37+EI37+EJ37+EK37+EL37+EM37)/2)&gt;12,12,+EH37+EN37+((EG37+EI37+EJ37+EK37+EL37+EM37)/2)),IF(+EH37+((EG37+EI37+EJ37+EK37+EL37+EM37+EN37)/2)&gt;12,12,+EH37+((EG37+EI37+EJ37+EK37+EL37+EM37+EN37)/2)))</f>
        <v>0</v>
      </c>
      <c r="ER37" s="221">
        <f>IF(AND($EN$7=$EI$7,EN37&gt;0),    IF(+EI37+EN37+((EG37+EH37+EJ37+EK37+EL37+EM37)/2)&gt;12,12,      +EI37+EN37+((EG37+EH37+EJ37+EK37+EL37+EM37)/2)), IF(+EI37+((EG37+EH37+EJ37+EK37+EL37+EM37+EN37)/2)&gt;12,12,+EI37+((EG37+EH37+EJ37+EK37+EL37+EM37+EN37)/2)))</f>
        <v>0</v>
      </c>
      <c r="ES37" s="221">
        <f>IF(AND($EN$7=$EJ$7,EN37&gt;0),   IF(+EJ37+EN37+((EG37+EH37+EI37+EK37+EL37+EM37)/2)&gt;12,12,+EJ37+EN37+((EG37+EH37+EK37+EL37+EM37+EI37)/2)),IF(+EJ37+((EG37+EH37+EI37+EK37+EL37+EM37+EN37)/2)&gt;12,12,+EJ37+((EN37+EG37+EH37+EK37+EL37+EM37+EI37)/2)))</f>
        <v>0</v>
      </c>
      <c r="ET37" s="221">
        <f>IF(AND($EN$7=$EK$7,EN37&gt;0), IF(+EK37+EN37+((EG37+EH37+EI37+EJ37+EL37+EM37)/2)&gt;12,12,+EK37+EN37+((EG37+EH37+EI37+EJ37+EL37+EM37)/2)),  IF(+EK37+((EG37+EH37+EI37+EJ37+EL37+EM37+EN37)/2)&gt;12,12,+EK37+((EG37+EH37+EI37+EJ37+EL37+EM37+EN37)/2)))</f>
        <v>0</v>
      </c>
      <c r="EU37" s="221">
        <f>IF(AND($EN$7=$EL$7,EN37&gt;0),  IF(+EL37+EN37+((EG37+EH37+EI37+EJ37+EK37+EM37)/2)&gt;12,12,+EL37+EN37+((EG37+EH37+EI37+EJ37+EK37+EM37)/2)), IF(+EL37+((EG37+EH37+EI37+EJ37+EK37+EL37+EM37+EN37)/2)&gt;12,12,+EL37+((EG37+EH37+EI37+EJ37+EK37+EM37+EN37)/2)))</f>
        <v>0</v>
      </c>
      <c r="EV37" s="221">
        <f>IF(AND( $EN$7=$EM$7, EN37&gt;0), IF(+EM37+EN37+((EG37+EH37+EI37+EJ37+EK37+EL37)/2)&gt;12,12,+EM37+EN37+((EG37+EH37+EI37+EJ37+EK37+EL37)/2)),DG93+ IF(+EM37+((EG37+EH37+EI37+EJ37+EK37+EL37+EN37)/2)&gt;12,12,+EM37+((EG37+EH37+EI37+EJ37+EK37+EL37+EN37)/2)))</f>
        <v>0</v>
      </c>
      <c r="EW37" s="221">
        <f>IF( N37&gt;0, IF(+EN37+((EG37+EH37+EI37+EJ37+EK37+EL37+EM37)/2)&gt;12,12,+EN37+((EG37+EH37+EI37+EJ37+EK37+EL37+EM37)/2)),IF(+EN37+((EG37+EH37+EI37+EJ37+EK37+EL37+EM37)/2)&gt;12,12,+EN37+((EG37+EH37+EI37+EJ37+EK37+EL37+EM37)/2)))</f>
        <v>0</v>
      </c>
      <c r="EX37" s="405">
        <f t="shared" si="151"/>
        <v>0</v>
      </c>
      <c r="EY37" s="21">
        <f t="shared" ref="EY37:FF37" si="261">+EP37-EG37</f>
        <v>0</v>
      </c>
      <c r="EZ37" s="21">
        <f t="shared" si="261"/>
        <v>0</v>
      </c>
      <c r="FA37" s="21">
        <f t="shared" si="261"/>
        <v>0</v>
      </c>
      <c r="FB37" s="21">
        <f t="shared" si="261"/>
        <v>0</v>
      </c>
      <c r="FC37" s="21">
        <f t="shared" si="261"/>
        <v>0</v>
      </c>
      <c r="FD37" s="21">
        <f t="shared" si="261"/>
        <v>0</v>
      </c>
      <c r="FE37" s="21">
        <f t="shared" si="261"/>
        <v>0</v>
      </c>
      <c r="FF37" s="21">
        <f t="shared" si="261"/>
        <v>0</v>
      </c>
    </row>
    <row r="38" spans="2:162" ht="30" hidden="1" customHeight="1" thickBot="1" x14ac:dyDescent="0.6">
      <c r="B38" s="192"/>
      <c r="C38" s="235"/>
      <c r="D38" s="236"/>
      <c r="E38" s="237"/>
      <c r="F38" s="237"/>
      <c r="G38" s="238"/>
      <c r="H38" s="238"/>
      <c r="I38" s="238"/>
      <c r="J38" s="238"/>
      <c r="K38" s="239"/>
      <c r="L38" s="270"/>
      <c r="M38" s="12"/>
      <c r="N38" s="12"/>
      <c r="O38" s="12"/>
      <c r="P38" s="12"/>
      <c r="Q38" s="12"/>
      <c r="R38" s="12"/>
      <c r="S38" s="12"/>
      <c r="T38" s="12"/>
      <c r="U38" s="12"/>
      <c r="V38" s="12"/>
      <c r="W38" s="269"/>
      <c r="X38" s="219"/>
      <c r="Y38" s="220"/>
      <c r="Z38" s="15"/>
      <c r="AA38" s="16"/>
      <c r="AB38" s="17"/>
      <c r="AC38" s="12"/>
      <c r="AD38" s="12"/>
      <c r="AE38" s="12"/>
      <c r="AF38" s="12"/>
      <c r="AG38" s="12"/>
      <c r="AH38" s="12"/>
      <c r="AI38" s="12"/>
      <c r="AJ38" s="12"/>
      <c r="AK38" s="12"/>
      <c r="AL38" s="219"/>
      <c r="AM38" s="220"/>
      <c r="AN38" s="15"/>
      <c r="AO38" s="16"/>
      <c r="AP38" s="17"/>
      <c r="AQ38" s="12"/>
      <c r="AR38" s="12"/>
      <c r="AS38" s="12"/>
      <c r="AT38" s="12"/>
      <c r="AU38" s="12"/>
      <c r="AV38" s="12"/>
      <c r="AW38" s="12"/>
      <c r="AX38" s="12"/>
      <c r="AY38" s="12"/>
      <c r="AZ38" s="219"/>
      <c r="BA38" s="220"/>
      <c r="BB38" s="15"/>
      <c r="BC38" s="16"/>
      <c r="BD38" s="17"/>
      <c r="BE38" s="12"/>
      <c r="BF38" s="12"/>
      <c r="BG38" s="12"/>
      <c r="BH38" s="12"/>
      <c r="BI38" s="12"/>
      <c r="BJ38" s="12"/>
      <c r="BK38" s="12"/>
      <c r="BL38" s="12"/>
      <c r="BM38" s="12"/>
      <c r="BN38" s="219"/>
      <c r="BO38" s="220"/>
      <c r="BP38" s="15"/>
      <c r="BQ38" s="16"/>
      <c r="BR38" s="17"/>
      <c r="BS38" s="12"/>
      <c r="BT38" s="12"/>
      <c r="BU38" s="12"/>
      <c r="BV38" s="12"/>
      <c r="BW38" s="12"/>
      <c r="BX38" s="12"/>
      <c r="BY38" s="12"/>
      <c r="BZ38" s="12"/>
      <c r="CA38" s="12"/>
      <c r="CB38" s="219"/>
      <c r="CC38" s="220"/>
      <c r="CD38" s="15"/>
      <c r="CE38" s="16"/>
      <c r="CF38" s="17"/>
      <c r="CG38" s="12"/>
      <c r="CH38" s="12"/>
      <c r="CI38" s="12"/>
      <c r="CJ38" s="12"/>
      <c r="CK38" s="12"/>
      <c r="CL38" s="12"/>
      <c r="CM38" s="12"/>
      <c r="CN38" s="12"/>
      <c r="CO38" s="12"/>
      <c r="CP38" s="219"/>
      <c r="CQ38" s="220"/>
      <c r="CR38" s="15"/>
      <c r="CS38" s="16"/>
      <c r="CT38" s="17"/>
      <c r="CU38" s="12"/>
      <c r="CV38" s="12"/>
      <c r="CW38" s="12"/>
      <c r="CX38" s="12"/>
      <c r="CY38" s="12"/>
      <c r="CZ38" s="12"/>
      <c r="DA38" s="12"/>
      <c r="DB38" s="12"/>
      <c r="DC38" s="12"/>
      <c r="DD38" s="219"/>
      <c r="DE38" s="220"/>
      <c r="DF38" s="15"/>
      <c r="DG38" s="16"/>
      <c r="DH38" s="17"/>
      <c r="DI38" s="12"/>
      <c r="DJ38" s="12"/>
      <c r="DK38" s="12"/>
      <c r="DL38" s="12"/>
      <c r="DM38" s="12"/>
      <c r="DN38" s="12"/>
      <c r="DO38" s="12"/>
      <c r="DP38" s="12"/>
      <c r="DQ38" s="12"/>
      <c r="DR38" s="219"/>
      <c r="DS38" s="220"/>
      <c r="DT38" s="15"/>
      <c r="DU38" s="16"/>
      <c r="DV38" s="17"/>
      <c r="DW38" s="12"/>
      <c r="DX38" s="12"/>
      <c r="DY38" s="12"/>
      <c r="DZ38" s="12"/>
      <c r="EA38" s="12"/>
      <c r="EB38" s="12"/>
      <c r="EC38" s="12"/>
      <c r="ED38" s="12"/>
      <c r="EE38" s="12"/>
      <c r="EF38" s="397">
        <f t="shared" si="101"/>
        <v>0</v>
      </c>
      <c r="EG38" s="461">
        <f>IF($EG$7=$EN$7,EG39,EG39/2)</f>
        <v>0</v>
      </c>
      <c r="EH38" s="248">
        <f>IF($EH$7=$EN$7,EH39,EH39/2)</f>
        <v>0</v>
      </c>
      <c r="EI38" s="248">
        <f>IF($EI$7=$EN$7,EI39,EI39/2)</f>
        <v>0</v>
      </c>
      <c r="EJ38" s="248">
        <f>IF($EJ$7=$EN$7,EJ39,EJ39/2)</f>
        <v>0</v>
      </c>
      <c r="EK38" s="248">
        <f>IF($EK$7=$EN$7,EK39,EK39/2)</f>
        <v>0</v>
      </c>
      <c r="EL38" s="248">
        <f>IF($EL$7=$EN$7,EL39,EL39/2)</f>
        <v>0</v>
      </c>
      <c r="EM38" s="248">
        <f>IF($EM$7=$EN$7,EM39,EM39/2)</f>
        <v>0</v>
      </c>
      <c r="EN38" s="21"/>
      <c r="EO38" s="398">
        <f t="shared" si="150"/>
        <v>0</v>
      </c>
      <c r="EP38" s="221"/>
      <c r="EQ38" s="221"/>
      <c r="ER38" s="221"/>
      <c r="ES38" s="221"/>
      <c r="ET38" s="221"/>
      <c r="EU38" s="221"/>
      <c r="EV38" s="221"/>
      <c r="EW38" s="221"/>
      <c r="EX38" s="405">
        <f t="shared" si="151"/>
        <v>0</v>
      </c>
      <c r="EY38" s="21"/>
      <c r="EZ38" s="21"/>
      <c r="FA38" s="21"/>
      <c r="FB38" s="21"/>
      <c r="FC38" s="21"/>
      <c r="FD38" s="21"/>
      <c r="FE38" s="21"/>
      <c r="FF38" s="21"/>
    </row>
    <row r="39" spans="2:162" ht="30" customHeight="1" thickBot="1" x14ac:dyDescent="0.6">
      <c r="B39" s="192">
        <v>16</v>
      </c>
      <c r="C39" s="230"/>
      <c r="D39" s="240"/>
      <c r="E39" s="241"/>
      <c r="F39" s="241"/>
      <c r="G39" s="242"/>
      <c r="H39" s="242"/>
      <c r="I39" s="242"/>
      <c r="J39" s="242"/>
      <c r="K39" s="234"/>
      <c r="L39" s="270"/>
      <c r="M39" s="12"/>
      <c r="N39" s="12"/>
      <c r="O39" s="12"/>
      <c r="P39" s="12"/>
      <c r="Q39" s="12"/>
      <c r="R39" s="12"/>
      <c r="S39" s="12"/>
      <c r="T39" s="12"/>
      <c r="U39" s="12"/>
      <c r="V39" s="12"/>
      <c r="W39" s="269"/>
      <c r="X39" s="595">
        <f>+D39</f>
        <v>0</v>
      </c>
      <c r="Y39" s="581"/>
      <c r="Z39" s="15">
        <f t="shared" si="153"/>
        <v>0</v>
      </c>
      <c r="AA39" s="16">
        <f t="shared" si="154"/>
        <v>0</v>
      </c>
      <c r="AB39" s="17">
        <f t="shared" si="155"/>
        <v>0</v>
      </c>
      <c r="AC39" s="12">
        <f t="shared" si="156"/>
        <v>0</v>
      </c>
      <c r="AD39" s="12">
        <f t="shared" si="157"/>
        <v>0</v>
      </c>
      <c r="AE39" s="12">
        <f t="shared" si="158"/>
        <v>0</v>
      </c>
      <c r="AF39" s="12">
        <f t="shared" si="159"/>
        <v>0</v>
      </c>
      <c r="AG39" s="12">
        <f t="shared" si="160"/>
        <v>0</v>
      </c>
      <c r="AH39" s="12">
        <f t="shared" si="161"/>
        <v>0</v>
      </c>
      <c r="AI39" s="12">
        <f t="shared" si="162"/>
        <v>0</v>
      </c>
      <c r="AJ39" s="12">
        <f t="shared" si="163"/>
        <v>0</v>
      </c>
      <c r="AK39" s="12">
        <f t="shared" si="164"/>
        <v>0</v>
      </c>
      <c r="AL39" s="595">
        <f>+E39</f>
        <v>0</v>
      </c>
      <c r="AM39" s="581"/>
      <c r="AN39" s="15">
        <f t="shared" si="165"/>
        <v>0</v>
      </c>
      <c r="AO39" s="16">
        <f t="shared" si="166"/>
        <v>0</v>
      </c>
      <c r="AP39" s="17">
        <f t="shared" si="167"/>
        <v>0</v>
      </c>
      <c r="AQ39" s="12">
        <f t="shared" si="168"/>
        <v>0</v>
      </c>
      <c r="AR39" s="12">
        <f t="shared" si="169"/>
        <v>0</v>
      </c>
      <c r="AS39" s="12">
        <f t="shared" si="170"/>
        <v>0</v>
      </c>
      <c r="AT39" s="12">
        <f t="shared" si="171"/>
        <v>0</v>
      </c>
      <c r="AU39" s="12">
        <f t="shared" si="172"/>
        <v>0</v>
      </c>
      <c r="AV39" s="12">
        <f t="shared" si="173"/>
        <v>0</v>
      </c>
      <c r="AW39" s="12">
        <f t="shared" si="174"/>
        <v>0</v>
      </c>
      <c r="AX39" s="12">
        <f t="shared" si="175"/>
        <v>0</v>
      </c>
      <c r="AY39" s="12">
        <f t="shared" si="176"/>
        <v>0</v>
      </c>
      <c r="AZ39" s="595">
        <f>+F39</f>
        <v>0</v>
      </c>
      <c r="BA39" s="581"/>
      <c r="BB39" s="15">
        <f t="shared" si="177"/>
        <v>0</v>
      </c>
      <c r="BC39" s="16">
        <f t="shared" si="178"/>
        <v>0</v>
      </c>
      <c r="BD39" s="17">
        <f t="shared" si="179"/>
        <v>0</v>
      </c>
      <c r="BE39" s="12">
        <f t="shared" si="180"/>
        <v>0</v>
      </c>
      <c r="BF39" s="12">
        <f t="shared" si="181"/>
        <v>0</v>
      </c>
      <c r="BG39" s="12">
        <f t="shared" si="182"/>
        <v>0</v>
      </c>
      <c r="BH39" s="12">
        <f t="shared" si="183"/>
        <v>0</v>
      </c>
      <c r="BI39" s="12">
        <f t="shared" si="184"/>
        <v>0</v>
      </c>
      <c r="BJ39" s="12">
        <f t="shared" si="185"/>
        <v>0</v>
      </c>
      <c r="BK39" s="12">
        <f t="shared" si="186"/>
        <v>0</v>
      </c>
      <c r="BL39" s="12">
        <f t="shared" si="187"/>
        <v>0</v>
      </c>
      <c r="BM39" s="12">
        <f t="shared" si="188"/>
        <v>0</v>
      </c>
      <c r="BN39" s="595">
        <f>+G39</f>
        <v>0</v>
      </c>
      <c r="BO39" s="581"/>
      <c r="BP39" s="15">
        <f t="shared" si="189"/>
        <v>0</v>
      </c>
      <c r="BQ39" s="16">
        <f t="shared" si="190"/>
        <v>0</v>
      </c>
      <c r="BR39" s="17">
        <f t="shared" si="191"/>
        <v>0</v>
      </c>
      <c r="BS39" s="12">
        <f t="shared" si="192"/>
        <v>0</v>
      </c>
      <c r="BT39" s="12">
        <f t="shared" si="193"/>
        <v>0</v>
      </c>
      <c r="BU39" s="12">
        <f t="shared" si="194"/>
        <v>0</v>
      </c>
      <c r="BV39" s="12">
        <f t="shared" si="195"/>
        <v>0</v>
      </c>
      <c r="BW39" s="12">
        <f t="shared" si="196"/>
        <v>0</v>
      </c>
      <c r="BX39" s="12">
        <f t="shared" si="197"/>
        <v>0</v>
      </c>
      <c r="BY39" s="12">
        <f t="shared" si="198"/>
        <v>0</v>
      </c>
      <c r="BZ39" s="12">
        <f t="shared" si="199"/>
        <v>0</v>
      </c>
      <c r="CA39" s="12">
        <f t="shared" si="200"/>
        <v>0</v>
      </c>
      <c r="CB39" s="595">
        <f>+H39</f>
        <v>0</v>
      </c>
      <c r="CC39" s="581"/>
      <c r="CD39" s="15">
        <f t="shared" si="52"/>
        <v>0</v>
      </c>
      <c r="CE39" s="16">
        <f t="shared" si="53"/>
        <v>0</v>
      </c>
      <c r="CF39" s="17">
        <f t="shared" si="54"/>
        <v>0</v>
      </c>
      <c r="CG39" s="12">
        <f t="shared" si="55"/>
        <v>0</v>
      </c>
      <c r="CH39" s="12">
        <f t="shared" si="56"/>
        <v>0</v>
      </c>
      <c r="CI39" s="12">
        <f t="shared" si="57"/>
        <v>0</v>
      </c>
      <c r="CJ39" s="12">
        <f t="shared" si="58"/>
        <v>0</v>
      </c>
      <c r="CK39" s="12">
        <f t="shared" si="59"/>
        <v>0</v>
      </c>
      <c r="CL39" s="12">
        <f t="shared" si="60"/>
        <v>0</v>
      </c>
      <c r="CM39" s="12">
        <f t="shared" si="61"/>
        <v>0</v>
      </c>
      <c r="CN39" s="12">
        <f t="shared" si="62"/>
        <v>0</v>
      </c>
      <c r="CO39" s="12">
        <f t="shared" si="63"/>
        <v>0</v>
      </c>
      <c r="CP39" s="595">
        <f>+I39</f>
        <v>0</v>
      </c>
      <c r="CQ39" s="581"/>
      <c r="CR39" s="15">
        <f t="shared" si="64"/>
        <v>0</v>
      </c>
      <c r="CS39" s="16">
        <f t="shared" si="65"/>
        <v>0</v>
      </c>
      <c r="CT39" s="17">
        <f t="shared" si="66"/>
        <v>0</v>
      </c>
      <c r="CU39" s="12">
        <f t="shared" si="67"/>
        <v>0</v>
      </c>
      <c r="CV39" s="12">
        <f t="shared" si="68"/>
        <v>0</v>
      </c>
      <c r="CW39" s="12">
        <f t="shared" si="69"/>
        <v>0</v>
      </c>
      <c r="CX39" s="12">
        <f t="shared" si="70"/>
        <v>0</v>
      </c>
      <c r="CY39" s="12">
        <f t="shared" si="71"/>
        <v>0</v>
      </c>
      <c r="CZ39" s="12">
        <f t="shared" si="72"/>
        <v>0</v>
      </c>
      <c r="DA39" s="12">
        <f t="shared" si="73"/>
        <v>0</v>
      </c>
      <c r="DB39" s="12">
        <f t="shared" si="74"/>
        <v>0</v>
      </c>
      <c r="DC39" s="12">
        <f t="shared" si="75"/>
        <v>0</v>
      </c>
      <c r="DD39" s="595">
        <f>+J39</f>
        <v>0</v>
      </c>
      <c r="DE39" s="581"/>
      <c r="DF39" s="15">
        <f t="shared" si="76"/>
        <v>0</v>
      </c>
      <c r="DG39" s="16">
        <f t="shared" si="77"/>
        <v>0</v>
      </c>
      <c r="DH39" s="17">
        <f t="shared" si="78"/>
        <v>0</v>
      </c>
      <c r="DI39" s="12">
        <f t="shared" si="79"/>
        <v>0</v>
      </c>
      <c r="DJ39" s="12">
        <f t="shared" si="80"/>
        <v>0</v>
      </c>
      <c r="DK39" s="12">
        <f t="shared" si="81"/>
        <v>0</v>
      </c>
      <c r="DL39" s="12">
        <f t="shared" si="82"/>
        <v>0</v>
      </c>
      <c r="DM39" s="12">
        <f t="shared" si="83"/>
        <v>0</v>
      </c>
      <c r="DN39" s="12">
        <f t="shared" si="84"/>
        <v>0</v>
      </c>
      <c r="DO39" s="12">
        <f t="shared" si="85"/>
        <v>0</v>
      </c>
      <c r="DP39" s="12">
        <f t="shared" si="86"/>
        <v>0</v>
      </c>
      <c r="DQ39" s="12">
        <f t="shared" si="87"/>
        <v>0</v>
      </c>
      <c r="DR39" s="595">
        <f>+K39</f>
        <v>0</v>
      </c>
      <c r="DS39" s="581"/>
      <c r="DT39" s="15">
        <f t="shared" si="88"/>
        <v>0</v>
      </c>
      <c r="DU39" s="16">
        <f t="shared" si="89"/>
        <v>0</v>
      </c>
      <c r="DV39" s="17">
        <f t="shared" si="90"/>
        <v>0</v>
      </c>
      <c r="DW39" s="12">
        <f t="shared" si="91"/>
        <v>0</v>
      </c>
      <c r="DX39" s="12">
        <f t="shared" si="92"/>
        <v>0</v>
      </c>
      <c r="DY39" s="12">
        <f t="shared" si="93"/>
        <v>0</v>
      </c>
      <c r="DZ39" s="12">
        <f t="shared" si="94"/>
        <v>0</v>
      </c>
      <c r="EA39" s="12">
        <f t="shared" si="95"/>
        <v>0</v>
      </c>
      <c r="EB39" s="12">
        <f t="shared" si="96"/>
        <v>0</v>
      </c>
      <c r="EC39" s="12">
        <f t="shared" si="97"/>
        <v>0</v>
      </c>
      <c r="ED39" s="12">
        <f t="shared" si="98"/>
        <v>0</v>
      </c>
      <c r="EE39" s="12">
        <f t="shared" si="99"/>
        <v>0</v>
      </c>
      <c r="EF39" s="397">
        <f t="shared" si="101"/>
        <v>0</v>
      </c>
      <c r="EG39" s="21">
        <f>IF(IF(AA39&gt;6,12,AA39*2)+IF(AB39&gt;15,2,0)+IF(Z39=1,12,0)&gt;12,12,IF(AA39&gt;6,12,AA39*2)+IF(AB39&gt;15,2,0)+IF(Z39=1,12,0))</f>
        <v>0</v>
      </c>
      <c r="EH39" s="21">
        <f>IF(IF(AO39&gt;6,12,AO39*2)+IF(AP39&gt;15,2,0)+IF(AN39=1,12,0)&gt;12,12,IF(AO39&gt;6,12,AO39*2)+IF(AP39&gt;15,2,0)+IF(AN39=1,12,0))</f>
        <v>0</v>
      </c>
      <c r="EI39" s="21">
        <f>IF(IF(BC39&gt;6,12,BC39*2)+IF(BD39&gt;15,2,0)+IF(BB39=1,12,0)&gt;12,12,IF(BC39&gt;6,12,BC39*2)+IF(BD39&gt;15,2,0)+IF(BB39=1,12,0))</f>
        <v>0</v>
      </c>
      <c r="EJ39" s="21">
        <f>IF(IF(BQ39&gt;6,12,BQ39*2)+IF(BR39&gt;15,2,0)+IF(BP39=1,12,0)&gt;12,12,IF(BQ39&gt;6,12,BQ39*2)+IF(BR39&gt;15,2,0)+IF(BP39=1,12,0))</f>
        <v>0</v>
      </c>
      <c r="EK39" s="21">
        <f>IF(IF(CE39&gt;6,12,CE39*2)+IF(CF39&gt;15,2,0)+IF(CD39=1,12,0)&gt;12,12,IF(CE39&gt;6,12,CE39*2)+IF(CF39&gt;15,2,0)+IF(CD39=1,12,0))</f>
        <v>0</v>
      </c>
      <c r="EL39" s="21">
        <f>IF(IF(CS39&gt;6,12,CS39*2)+IF(CT39&gt;15,2,0)+IF(CR39=1,12,0)&gt;12,12,IF(CS39&gt;6,12,CS39*2)+IF(CT39&gt;15,2,0)+IF(CR39=1,12,0))</f>
        <v>0</v>
      </c>
      <c r="EM39" s="21">
        <f>IF(IF(DG39&gt;6,12,DG39*2)+IF(DH39&gt;15,2,0)+IF(DF39=1,12,0)&gt;12,12,IF(DG39&gt;6,12,DG39*2)+IF(DH39&gt;15,2,0)+IF(F39=1,12,0))</f>
        <v>0</v>
      </c>
      <c r="EN39" s="21">
        <f>IF(IF(DU39&gt;6,12,DU39*2)+IF(DV39&gt;15,2,0)+IF(DT39=1,12,0)&gt;12,12,IF(DU39&gt;6,12,DU39*2)+IF(DV39&gt;15,2,0)+IF(DT39=1,12,0))</f>
        <v>0</v>
      </c>
      <c r="EO39" s="398">
        <f t="shared" si="150"/>
        <v>0</v>
      </c>
      <c r="EP39" s="221">
        <f>IF( AND(EN7=EG7,EN39&gt;0),     IF(+EG39+EN39+((EH39+EI39+EJ39+EK39+EL39+EM39)/2)&gt;12,12,   +EG39+EN39+((EH39+EI39+EJ39+EK39+EL39+EM39)/2)),  IF(+EG39+((EH39+EI39+EJ39+EK39+EL39+EM39+EN39)/2)&gt;12,12,+EG39+((EH39+EI39+EJ39+EK39+EL39+EM39+EN39)/2)))</f>
        <v>0</v>
      </c>
      <c r="EQ39" s="221">
        <f>IF( AND($EN$7=$EH$7,EN39&gt;0),    IF(+EH39+EN39+((EG39+EI39+EJ39+EK39+EL39+EM39)/2)&gt;12,12,+EH39+EN39+((EG39+EI39+EJ39+EK39+EL39+EM39)/2)),IF(+EH39+((EG39+EI39+EJ39+EK39+EL39+EM39+EN39)/2)&gt;12,12,+EH39+((EG39+EI39+EJ39+EK39+EL39+EM39+EN39)/2)))</f>
        <v>0</v>
      </c>
      <c r="ER39" s="221">
        <f>IF(AND($EN$7=$EI$7,EN39&gt;0),    IF(+EI39+EN39+((EG39+EH39+EJ39+EK39+EL39+EM39)/2)&gt;12,12,      +EI39+EN39+((EG39+EH39+EJ39+EK39+EL39+EM39)/2)), IF(+EI39+((EG39+EH39+EJ39+EK39+EL39+EM39+EN39)/2)&gt;12,12,+EI39+((EG39+EH39+EJ39+EK39+EL39+EM39+EN39)/2)))</f>
        <v>0</v>
      </c>
      <c r="ES39" s="221">
        <f>IF(AND($EN$7=$EJ$7,EN39&gt;0),   IF(+EJ39+EN39+((EG39+EH39+EI39+EK39+EL39+EM39)/2)&gt;12,12,+EJ39+EN39+((EG39+EH39+EK39+EL39+EM39+EI39)/2)),IF(+EJ39+((EG39+EH39+EI39+EK39+EL39+EM39+EN39)/2)&gt;12,12,+EJ39+((EN39+EG39+EH39+EK39+EL39+EM39+EI39)/2)))</f>
        <v>0</v>
      </c>
      <c r="ET39" s="221">
        <f>IF(AND($EN$7=$EK$7,EN39&gt;0), IF(+EK39+EN39+((EG39+EH39+EI39+EJ39+EL39+EM39)/2)&gt;12,12,+EK39+EN39+((EG39+EH39+EI39+EJ39+EL39+EM39)/2)),  IF(+EK39+((EG39+EH39+EI39+EJ39+EL39+EM39+EN39)/2)&gt;12,12,+EK39+((EG39+EH39+EI39+EJ39+EL39+EM39+EN39)/2)))</f>
        <v>0</v>
      </c>
      <c r="EU39" s="221">
        <f>IF(AND($EN$7=$EL$7,EN39&gt;0),  IF(+EL39+EN39+((EG39+EH39+EI39+EJ39+EK39+EM39)/2)&gt;12,12,+EL39+EN39+((EG39+EH39+EI39+EJ39+EK39+EM39)/2)), IF(+EL39+((EG39+EH39+EI39+EJ39+EK39+EL39+EM39+EN39)/2)&gt;12,12,+EL39+((EG39+EH39+EI39+EJ39+EK39+EM39+EN39)/2)))</f>
        <v>0</v>
      </c>
      <c r="EV39" s="221">
        <f>IF(AND( $EN$7=$EM$7, EN39&gt;0), IF(+EM39+EN39+((EG39+EH39+EI39+EJ39+EK39+EL39)/2)&gt;12,12,+EM39+EN39+((EG39+EH39+EI39+EJ39+EK39+EL39)/2)),DG95+ IF(+EM39+((EG39+EH39+EI39+EJ39+EK39+EL39+EN39)/2)&gt;12,12,+EM39+((EG39+EH39+EI39+EJ39+EK39+EL39+EN39)/2)))</f>
        <v>0</v>
      </c>
      <c r="EW39" s="221">
        <f>IF( N39&gt;0, IF(+EN39+((EG39+EH39+EI39+EJ39+EK39+EL39+EM39)/2)&gt;12,12,+EN39+((EG39+EH39+EI39+EJ39+EK39+EL39+EM39)/2)),IF(+EN39+((EG39+EH39+EI39+EJ39+EK39+EL39+EM39)/2)&gt;12,12,+EN39+((EG39+EH39+EI39+EJ39+EK39+EL39+EM39)/2)))</f>
        <v>0</v>
      </c>
      <c r="EX39" s="405">
        <f t="shared" si="151"/>
        <v>0</v>
      </c>
      <c r="EY39" s="21">
        <f t="shared" ref="EY39:FF39" si="262">+EP39-EG39</f>
        <v>0</v>
      </c>
      <c r="EZ39" s="21">
        <f t="shared" si="262"/>
        <v>0</v>
      </c>
      <c r="FA39" s="21">
        <f t="shared" si="262"/>
        <v>0</v>
      </c>
      <c r="FB39" s="21">
        <f t="shared" si="262"/>
        <v>0</v>
      </c>
      <c r="FC39" s="21">
        <f t="shared" si="262"/>
        <v>0</v>
      </c>
      <c r="FD39" s="21">
        <f t="shared" si="262"/>
        <v>0</v>
      </c>
      <c r="FE39" s="21">
        <f t="shared" si="262"/>
        <v>0</v>
      </c>
      <c r="FF39" s="21">
        <f t="shared" si="262"/>
        <v>0</v>
      </c>
    </row>
    <row r="40" spans="2:162" ht="30" hidden="1" customHeight="1" thickBot="1" x14ac:dyDescent="0.6">
      <c r="B40" s="218"/>
      <c r="C40" s="235"/>
      <c r="D40" s="236"/>
      <c r="E40" s="237"/>
      <c r="F40" s="237"/>
      <c r="G40" s="238"/>
      <c r="H40" s="238"/>
      <c r="I40" s="238"/>
      <c r="J40" s="238"/>
      <c r="K40" s="239"/>
      <c r="L40" s="270"/>
      <c r="M40" s="12"/>
      <c r="N40" s="12"/>
      <c r="O40" s="12"/>
      <c r="P40" s="12"/>
      <c r="Q40" s="12"/>
      <c r="R40" s="12"/>
      <c r="S40" s="12"/>
      <c r="T40" s="12"/>
      <c r="U40" s="12"/>
      <c r="V40" s="12"/>
      <c r="W40" s="269"/>
      <c r="X40" s="219"/>
      <c r="Y40" s="220"/>
      <c r="Z40" s="15"/>
      <c r="AA40" s="16"/>
      <c r="AB40" s="17"/>
      <c r="AC40" s="12"/>
      <c r="AD40" s="12"/>
      <c r="AE40" s="12"/>
      <c r="AF40" s="12"/>
      <c r="AG40" s="12"/>
      <c r="AH40" s="12"/>
      <c r="AI40" s="12"/>
      <c r="AJ40" s="12"/>
      <c r="AK40" s="12"/>
      <c r="AL40" s="219"/>
      <c r="AM40" s="220"/>
      <c r="AN40" s="15"/>
      <c r="AO40" s="16"/>
      <c r="AP40" s="17"/>
      <c r="AQ40" s="12"/>
      <c r="AR40" s="12"/>
      <c r="AS40" s="12"/>
      <c r="AT40" s="12"/>
      <c r="AU40" s="12"/>
      <c r="AV40" s="12"/>
      <c r="AW40" s="12"/>
      <c r="AX40" s="12"/>
      <c r="AY40" s="12"/>
      <c r="AZ40" s="219"/>
      <c r="BA40" s="220"/>
      <c r="BB40" s="15"/>
      <c r="BC40" s="16"/>
      <c r="BD40" s="17"/>
      <c r="BE40" s="12"/>
      <c r="BF40" s="12"/>
      <c r="BG40" s="12"/>
      <c r="BH40" s="12"/>
      <c r="BI40" s="12"/>
      <c r="BJ40" s="12"/>
      <c r="BK40" s="12"/>
      <c r="BL40" s="12"/>
      <c r="BM40" s="12"/>
      <c r="BN40" s="219"/>
      <c r="BO40" s="220"/>
      <c r="BP40" s="15"/>
      <c r="BQ40" s="16"/>
      <c r="BR40" s="17"/>
      <c r="BS40" s="12"/>
      <c r="BT40" s="12"/>
      <c r="BU40" s="12"/>
      <c r="BV40" s="12"/>
      <c r="BW40" s="12"/>
      <c r="BX40" s="12"/>
      <c r="BY40" s="12"/>
      <c r="BZ40" s="12"/>
      <c r="CA40" s="12"/>
      <c r="CB40" s="219"/>
      <c r="CC40" s="220"/>
      <c r="CD40" s="15"/>
      <c r="CE40" s="16"/>
      <c r="CF40" s="17"/>
      <c r="CG40" s="12"/>
      <c r="CH40" s="12"/>
      <c r="CI40" s="12"/>
      <c r="CJ40" s="12"/>
      <c r="CK40" s="12"/>
      <c r="CL40" s="12"/>
      <c r="CM40" s="12"/>
      <c r="CN40" s="12"/>
      <c r="CO40" s="12"/>
      <c r="CP40" s="219"/>
      <c r="CQ40" s="220"/>
      <c r="CR40" s="15"/>
      <c r="CS40" s="16"/>
      <c r="CT40" s="17"/>
      <c r="CU40" s="12"/>
      <c r="CV40" s="12"/>
      <c r="CW40" s="12"/>
      <c r="CX40" s="12"/>
      <c r="CY40" s="12"/>
      <c r="CZ40" s="12"/>
      <c r="DA40" s="12"/>
      <c r="DB40" s="12"/>
      <c r="DC40" s="12"/>
      <c r="DD40" s="219"/>
      <c r="DE40" s="220"/>
      <c r="DF40" s="15"/>
      <c r="DG40" s="16"/>
      <c r="DH40" s="17"/>
      <c r="DI40" s="12"/>
      <c r="DJ40" s="12"/>
      <c r="DK40" s="12"/>
      <c r="DL40" s="12"/>
      <c r="DM40" s="12"/>
      <c r="DN40" s="12"/>
      <c r="DO40" s="12"/>
      <c r="DP40" s="12"/>
      <c r="DQ40" s="12"/>
      <c r="DR40" s="219"/>
      <c r="DS40" s="220"/>
      <c r="DT40" s="15"/>
      <c r="DU40" s="16"/>
      <c r="DV40" s="17"/>
      <c r="DW40" s="12"/>
      <c r="DX40" s="12"/>
      <c r="DY40" s="12"/>
      <c r="DZ40" s="12"/>
      <c r="EA40" s="12"/>
      <c r="EB40" s="12"/>
      <c r="EC40" s="12"/>
      <c r="ED40" s="12"/>
      <c r="EE40" s="12"/>
      <c r="EF40" s="397">
        <f t="shared" si="101"/>
        <v>0</v>
      </c>
      <c r="EG40" s="461">
        <f>IF($EG$7=$EN$7,EG41,EG41/2)</f>
        <v>0</v>
      </c>
      <c r="EH40" s="248">
        <f>IF(EH7=EN7,EH41,EH41/2)</f>
        <v>0</v>
      </c>
      <c r="EI40" s="248">
        <f>IF($EI$7=$EN$7,EI41,EI41/2)</f>
        <v>0</v>
      </c>
      <c r="EJ40" s="248">
        <f>IF($EJ$7=$EN$7,EJ41,EJ41/2)</f>
        <v>0</v>
      </c>
      <c r="EK40" s="248">
        <f>IF($EK$7=$EN$7,EK41,EK41/2)</f>
        <v>0</v>
      </c>
      <c r="EL40" s="248">
        <f>IF($EL$7=$EN$7,EL41,EL41/2)</f>
        <v>0</v>
      </c>
      <c r="EM40" s="248">
        <f>IF($EM$7=$EN$7,EM41,EM41/2)</f>
        <v>0</v>
      </c>
      <c r="EN40" s="21"/>
      <c r="EO40" s="398">
        <f t="shared" si="150"/>
        <v>0</v>
      </c>
      <c r="EP40" s="221"/>
      <c r="EQ40" s="221"/>
      <c r="ER40" s="221"/>
      <c r="ES40" s="221"/>
      <c r="ET40" s="221"/>
      <c r="EU40" s="221"/>
      <c r="EV40" s="221"/>
      <c r="EW40" s="250"/>
      <c r="EX40" s="405">
        <f t="shared" si="151"/>
        <v>0</v>
      </c>
      <c r="EY40" s="249"/>
      <c r="EZ40" s="249"/>
      <c r="FA40" s="249"/>
      <c r="FB40" s="249"/>
      <c r="FC40" s="249"/>
      <c r="FD40" s="249"/>
      <c r="FE40" s="249"/>
      <c r="FF40" s="249"/>
    </row>
    <row r="41" spans="2:162" ht="30" customHeight="1" thickBot="1" x14ac:dyDescent="0.6">
      <c r="B41" s="193">
        <v>17</v>
      </c>
      <c r="C41" s="243"/>
      <c r="D41" s="244"/>
      <c r="E41" s="245"/>
      <c r="F41" s="245"/>
      <c r="G41" s="246"/>
      <c r="H41" s="246"/>
      <c r="I41" s="246"/>
      <c r="J41" s="246"/>
      <c r="K41" s="247"/>
      <c r="L41" s="270"/>
      <c r="M41" s="12"/>
      <c r="N41" s="12"/>
      <c r="O41" s="12"/>
      <c r="P41" s="12"/>
      <c r="Q41" s="12"/>
      <c r="R41" s="12"/>
      <c r="S41" s="12"/>
      <c r="T41" s="12"/>
      <c r="U41" s="12"/>
      <c r="V41" s="12"/>
      <c r="W41" s="269"/>
      <c r="X41" s="595">
        <f>+D41</f>
        <v>0</v>
      </c>
      <c r="Y41" s="581"/>
      <c r="Z41" s="15">
        <f t="shared" si="153"/>
        <v>0</v>
      </c>
      <c r="AA41" s="16">
        <f t="shared" si="154"/>
        <v>0</v>
      </c>
      <c r="AB41" s="17">
        <f t="shared" si="155"/>
        <v>0</v>
      </c>
      <c r="AC41" s="12">
        <f t="shared" si="156"/>
        <v>0</v>
      </c>
      <c r="AD41" s="12">
        <f t="shared" si="157"/>
        <v>0</v>
      </c>
      <c r="AE41" s="12">
        <f t="shared" si="158"/>
        <v>0</v>
      </c>
      <c r="AF41" s="12">
        <f t="shared" si="159"/>
        <v>0</v>
      </c>
      <c r="AG41" s="12">
        <f t="shared" si="160"/>
        <v>0</v>
      </c>
      <c r="AH41" s="12">
        <f t="shared" si="161"/>
        <v>0</v>
      </c>
      <c r="AI41" s="12">
        <f t="shared" si="162"/>
        <v>0</v>
      </c>
      <c r="AJ41" s="12">
        <f t="shared" si="163"/>
        <v>0</v>
      </c>
      <c r="AK41" s="12">
        <f t="shared" si="164"/>
        <v>0</v>
      </c>
      <c r="AL41" s="595">
        <f>+E41</f>
        <v>0</v>
      </c>
      <c r="AM41" s="581"/>
      <c r="AN41" s="15">
        <f t="shared" si="165"/>
        <v>0</v>
      </c>
      <c r="AO41" s="16">
        <f t="shared" si="166"/>
        <v>0</v>
      </c>
      <c r="AP41" s="17">
        <f t="shared" si="167"/>
        <v>0</v>
      </c>
      <c r="AQ41" s="12">
        <f t="shared" si="168"/>
        <v>0</v>
      </c>
      <c r="AR41" s="12">
        <f t="shared" si="169"/>
        <v>0</v>
      </c>
      <c r="AS41" s="12">
        <f t="shared" si="170"/>
        <v>0</v>
      </c>
      <c r="AT41" s="12">
        <f t="shared" si="171"/>
        <v>0</v>
      </c>
      <c r="AU41" s="12">
        <f t="shared" si="172"/>
        <v>0</v>
      </c>
      <c r="AV41" s="12">
        <f t="shared" si="173"/>
        <v>0</v>
      </c>
      <c r="AW41" s="12">
        <f t="shared" si="174"/>
        <v>0</v>
      </c>
      <c r="AX41" s="12">
        <f t="shared" si="175"/>
        <v>0</v>
      </c>
      <c r="AY41" s="12">
        <f t="shared" si="176"/>
        <v>0</v>
      </c>
      <c r="AZ41" s="595">
        <f>+F41</f>
        <v>0</v>
      </c>
      <c r="BA41" s="581"/>
      <c r="BB41" s="15">
        <f t="shared" si="177"/>
        <v>0</v>
      </c>
      <c r="BC41" s="16">
        <f t="shared" si="178"/>
        <v>0</v>
      </c>
      <c r="BD41" s="17">
        <f t="shared" si="179"/>
        <v>0</v>
      </c>
      <c r="BE41" s="12">
        <f t="shared" si="180"/>
        <v>0</v>
      </c>
      <c r="BF41" s="12">
        <f t="shared" si="181"/>
        <v>0</v>
      </c>
      <c r="BG41" s="12">
        <f t="shared" si="182"/>
        <v>0</v>
      </c>
      <c r="BH41" s="12">
        <f t="shared" si="183"/>
        <v>0</v>
      </c>
      <c r="BI41" s="12">
        <f t="shared" si="184"/>
        <v>0</v>
      </c>
      <c r="BJ41" s="12">
        <f t="shared" si="185"/>
        <v>0</v>
      </c>
      <c r="BK41" s="12">
        <f t="shared" si="186"/>
        <v>0</v>
      </c>
      <c r="BL41" s="12">
        <f t="shared" si="187"/>
        <v>0</v>
      </c>
      <c r="BM41" s="12">
        <f t="shared" si="188"/>
        <v>0</v>
      </c>
      <c r="BN41" s="595">
        <f>+G41</f>
        <v>0</v>
      </c>
      <c r="BO41" s="581"/>
      <c r="BP41" s="15">
        <f t="shared" si="189"/>
        <v>0</v>
      </c>
      <c r="BQ41" s="16">
        <f t="shared" si="190"/>
        <v>0</v>
      </c>
      <c r="BR41" s="17">
        <f t="shared" si="191"/>
        <v>0</v>
      </c>
      <c r="BS41" s="12">
        <f t="shared" si="192"/>
        <v>0</v>
      </c>
      <c r="BT41" s="12">
        <f t="shared" si="193"/>
        <v>0</v>
      </c>
      <c r="BU41" s="12">
        <f t="shared" si="194"/>
        <v>0</v>
      </c>
      <c r="BV41" s="12">
        <f t="shared" si="195"/>
        <v>0</v>
      </c>
      <c r="BW41" s="12">
        <f t="shared" si="196"/>
        <v>0</v>
      </c>
      <c r="BX41" s="12">
        <f t="shared" si="197"/>
        <v>0</v>
      </c>
      <c r="BY41" s="12">
        <f t="shared" si="198"/>
        <v>0</v>
      </c>
      <c r="BZ41" s="12">
        <f t="shared" si="199"/>
        <v>0</v>
      </c>
      <c r="CA41" s="12">
        <f t="shared" si="200"/>
        <v>0</v>
      </c>
      <c r="CB41" s="595">
        <f>+H41</f>
        <v>0</v>
      </c>
      <c r="CC41" s="581"/>
      <c r="CD41" s="15">
        <f t="shared" si="52"/>
        <v>0</v>
      </c>
      <c r="CE41" s="16">
        <f t="shared" si="53"/>
        <v>0</v>
      </c>
      <c r="CF41" s="17">
        <f t="shared" si="54"/>
        <v>0</v>
      </c>
      <c r="CG41" s="12">
        <f t="shared" si="55"/>
        <v>0</v>
      </c>
      <c r="CH41" s="12">
        <f t="shared" si="56"/>
        <v>0</v>
      </c>
      <c r="CI41" s="12">
        <f t="shared" si="57"/>
        <v>0</v>
      </c>
      <c r="CJ41" s="12">
        <f t="shared" si="58"/>
        <v>0</v>
      </c>
      <c r="CK41" s="12">
        <f t="shared" si="59"/>
        <v>0</v>
      </c>
      <c r="CL41" s="12">
        <f t="shared" si="60"/>
        <v>0</v>
      </c>
      <c r="CM41" s="12">
        <f t="shared" si="61"/>
        <v>0</v>
      </c>
      <c r="CN41" s="12">
        <f t="shared" si="62"/>
        <v>0</v>
      </c>
      <c r="CO41" s="12">
        <f t="shared" si="63"/>
        <v>0</v>
      </c>
      <c r="CP41" s="595">
        <f>+I41</f>
        <v>0</v>
      </c>
      <c r="CQ41" s="581"/>
      <c r="CR41" s="15">
        <f t="shared" si="64"/>
        <v>0</v>
      </c>
      <c r="CS41" s="16">
        <f t="shared" si="65"/>
        <v>0</v>
      </c>
      <c r="CT41" s="17">
        <f t="shared" si="66"/>
        <v>0</v>
      </c>
      <c r="CU41" s="12">
        <f t="shared" si="67"/>
        <v>0</v>
      </c>
      <c r="CV41" s="12">
        <f t="shared" si="68"/>
        <v>0</v>
      </c>
      <c r="CW41" s="12">
        <f t="shared" si="69"/>
        <v>0</v>
      </c>
      <c r="CX41" s="12">
        <f t="shared" si="70"/>
        <v>0</v>
      </c>
      <c r="CY41" s="12">
        <f t="shared" si="71"/>
        <v>0</v>
      </c>
      <c r="CZ41" s="12">
        <f t="shared" si="72"/>
        <v>0</v>
      </c>
      <c r="DA41" s="12">
        <f t="shared" si="73"/>
        <v>0</v>
      </c>
      <c r="DB41" s="12">
        <f t="shared" si="74"/>
        <v>0</v>
      </c>
      <c r="DC41" s="12">
        <f t="shared" si="75"/>
        <v>0</v>
      </c>
      <c r="DD41" s="595">
        <f>+J41</f>
        <v>0</v>
      </c>
      <c r="DE41" s="581"/>
      <c r="DF41" s="15">
        <f t="shared" si="76"/>
        <v>0</v>
      </c>
      <c r="DG41" s="16">
        <f t="shared" si="77"/>
        <v>0</v>
      </c>
      <c r="DH41" s="17">
        <f t="shared" si="78"/>
        <v>0</v>
      </c>
      <c r="DI41" s="12">
        <f t="shared" si="79"/>
        <v>0</v>
      </c>
      <c r="DJ41" s="12">
        <f t="shared" si="80"/>
        <v>0</v>
      </c>
      <c r="DK41" s="12">
        <f t="shared" si="81"/>
        <v>0</v>
      </c>
      <c r="DL41" s="12">
        <f t="shared" si="82"/>
        <v>0</v>
      </c>
      <c r="DM41" s="12">
        <f t="shared" si="83"/>
        <v>0</v>
      </c>
      <c r="DN41" s="12">
        <f t="shared" si="84"/>
        <v>0</v>
      </c>
      <c r="DO41" s="12">
        <f t="shared" si="85"/>
        <v>0</v>
      </c>
      <c r="DP41" s="12">
        <f t="shared" si="86"/>
        <v>0</v>
      </c>
      <c r="DQ41" s="12">
        <f t="shared" si="87"/>
        <v>0</v>
      </c>
      <c r="DR41" s="595">
        <f>+K41</f>
        <v>0</v>
      </c>
      <c r="DS41" s="581"/>
      <c r="DT41" s="15">
        <f t="shared" si="88"/>
        <v>0</v>
      </c>
      <c r="DU41" s="16">
        <f t="shared" si="89"/>
        <v>0</v>
      </c>
      <c r="DV41" s="17">
        <f t="shared" si="90"/>
        <v>0</v>
      </c>
      <c r="DW41" s="12">
        <f t="shared" si="91"/>
        <v>0</v>
      </c>
      <c r="DX41" s="12">
        <f t="shared" si="92"/>
        <v>0</v>
      </c>
      <c r="DY41" s="12">
        <f t="shared" si="93"/>
        <v>0</v>
      </c>
      <c r="DZ41" s="12">
        <f t="shared" si="94"/>
        <v>0</v>
      </c>
      <c r="EA41" s="12">
        <f t="shared" si="95"/>
        <v>0</v>
      </c>
      <c r="EB41" s="12">
        <f t="shared" si="96"/>
        <v>0</v>
      </c>
      <c r="EC41" s="12">
        <f t="shared" si="97"/>
        <v>0</v>
      </c>
      <c r="ED41" s="12">
        <f t="shared" si="98"/>
        <v>0</v>
      </c>
      <c r="EE41" s="12">
        <f t="shared" si="99"/>
        <v>0</v>
      </c>
      <c r="EF41" s="397">
        <f t="shared" si="101"/>
        <v>0</v>
      </c>
      <c r="EG41" s="249">
        <f>IF(IF(AA41&gt;6,12,AA41*2)+IF(AB41&gt;15,2,0)+IF(Z41=1,12,0)&gt;12,12,IF(AA41&gt;6,12,AA41*2)+IF(AB41&gt;15,2,0)+IF(Z41=1,12,0))</f>
        <v>0</v>
      </c>
      <c r="EH41" s="249">
        <f>IF(IF(AO41&gt;6,12,AO41*2)+IF(AP41&gt;15,2,0)+IF(AN41=1,12,0)&gt;12,12,IF(AO41&gt;6,12,AO41*2)+IF(AP41&gt;15,2,0)+IF(AN41=1,12,0))</f>
        <v>0</v>
      </c>
      <c r="EI41" s="249">
        <f>IF(IF(BC41&gt;6,12,BC41*2)+IF(BD41&gt;15,2,0)+IF(BB41=1,12,0)&gt;12,12,IF(BC41&gt;6,12,BC41*2)+IF(BD41&gt;15,2,0)+IF(BB41=1,12,0))</f>
        <v>0</v>
      </c>
      <c r="EJ41" s="249">
        <f>IF(IF(BQ41&gt;6,12,BQ41*2)+IF(BR41&gt;15,2,0)+IF(BP41=1,12,0)&gt;12,12,IF(BQ41&gt;6,12,BQ41*2)+IF(BR41&gt;15,2,0)+IF(BP41=1,12,0))</f>
        <v>0</v>
      </c>
      <c r="EK41" s="21">
        <f>IF(IF(CE41&gt;6,12,CE41*2)+IF(CF41&gt;15,2,0)+IF(CD41=1,12,0)&gt;12,12,IF(CE41&gt;6,12,CE41*2)+IF(CF41&gt;15,2,0)+IF(CD41=1,12,0))</f>
        <v>0</v>
      </c>
      <c r="EL41" s="21">
        <f>IF(IF(CS41&gt;6,12,CS41*2)+IF(CT41&gt;15,2,0)+IF(CR41=1,12,0)&gt;12,12,IF(CS41&gt;6,12,CS41*2)+IF(CT41&gt;15,2,0)+IF(CR41=1,12,0))</f>
        <v>0</v>
      </c>
      <c r="EM41" s="21">
        <f>IF(IF(DG41&gt;6,12,DG41*2)+IF(DH41&gt;15,2,0)+IF(DF41=1,12,0)&gt;12,12,IF(DG41&gt;6,12,DG41*2)+IF(DH41&gt;15,2,0)+IF(F41=1,12,0))</f>
        <v>0</v>
      </c>
      <c r="EN41" s="21">
        <f>IF(IF(DU41&gt;6,12,DU41*2)+IF(DV41&gt;15,2,0)+IF(DT41=1,12,0)&gt;12,12,IF(DU41&gt;6,12,DU41*2)+IF(DV41&gt;15,2,0)+IF(DT41=1,12,0))</f>
        <v>0</v>
      </c>
      <c r="EO41" s="398">
        <f t="shared" si="150"/>
        <v>0</v>
      </c>
      <c r="EP41" s="221">
        <f>IF( AND(EN7=EG7,EN41&gt;0),     IF(+EG41+EN41+((EH41+EI41+EJ41+EK41+EL41+EM41)/2)&gt;12,12,   +EG41+EN41+((EH41+EI41+EJ41+EK41+EL41+EM41)/2)),  IF(+EG41+((EH41+EI41+EJ41+EK41+EL41+EM41+EN41)/2)&gt;12,12,+EG41+((EH41+EI41+EJ41+EK41+EL41+EM41+EN41)/2)))</f>
        <v>0</v>
      </c>
      <c r="EQ41" s="221">
        <f>IF( AND($EN$7=$EH$7,EN41&gt;0),    IF(+EH41+EN41+((EG41+EI41+EJ41+EK41+EL41+EM41)/2)&gt;12,12,+EH41+EN41+((EG41+EI41+EJ41+EK41+EL41+EM41)/2)),IF(+EH41+((EG41+EI41+EJ41+EK41+EL41+EM41+EN41)/2)&gt;12,12,+EH41+((EG41+EI41+EJ41+EK41+EL41+EM41+EN41)/2)))</f>
        <v>0</v>
      </c>
      <c r="ER41" s="221">
        <f>IF(AND($EN$7=$EI$7,EN41&gt;0),    IF(+EI41+EN41+((EG41+EH41+EJ41+EK41+EL41+EM41)/2)&gt;12,12,      +EI41+EN41+((EG41+EH41+EJ41+EK41+EL41+EM41)/2)), IF(+EI41+((EG41+EH41+EJ41+EK41+EL41+EM41+EN41)/2)&gt;12,12,+EI41+((EG41+EH41+EJ41+EK41+EL41+EM41+EN41)/2)))</f>
        <v>0</v>
      </c>
      <c r="ES41" s="221">
        <f>IF(AND($EN$7=$EJ$7,EN41&gt;0),   IF(+EJ41+EN41+((EG41+EH41+EI41+EK41+EL41+EM41)/2)&gt;12,12,+EJ41+EN41+((EG41+EH41+EK41+EL41+EM41+EI41)/2)),IF(+EJ41+((EG41+EH41+EI41+EK41+EL41+EM41+EN41)/2)&gt;12,12,+EJ41+((EN41+EG41+EH41+EK41+EL41+EM41+EI41)/2)))</f>
        <v>0</v>
      </c>
      <c r="ET41" s="221">
        <f>IF(AND($EN$7=$EK$7,EN41&gt;0), IF(+EK41+EN41+((EG41+EH41+EI41+EJ41+EL41+EM41)/2)&gt;12,12,+EK41+EN41+((EG41+EH41+EI41+EJ41+EL41+EM41)/2)),  IF(+EK41+((EG41+EH41+EI41+EJ41+EL41+EM41+EN41)/2)&gt;12,12,+EK41+((EG41+EH41+EI41+EJ41+EL41+EM41+EN41)/2)))</f>
        <v>0</v>
      </c>
      <c r="EU41" s="221">
        <f>IF(AND($EN$7=$EL$7,EN41&gt;0),  IF(+EL41+EN41+((EG41+EH41+EI41+EJ41+EK41+EM41)/2)&gt;12,12,+EL41+EN41+((EG41+EH41+EI41+EJ41+EK41+EM41)/2)), IF(+EL41+((EG41+EH41+EI41+EJ41+EK41+EL41+EM41+EN41)/2)&gt;12,12,+EL41+((EG41+EH41+EI41+EJ41+EK41+EM41+EN41)/2)))</f>
        <v>0</v>
      </c>
      <c r="EV41" s="221">
        <f>IF(AND( $EN$7=$EM$7, EN41&gt;0), IF(+EM41+EN41+((EG41+EH41+EI41+EJ41+EK41+EL41)/2)&gt;12,12,+EM41+EN41+((EG41+EH41+EI41+EJ41+EK41+EL41)/2)),DG97+ IF(+EM41+((EG41+EH41+EI41+EJ41+EK41+EL41+EN41)/2)&gt;12,12,+EM41+((EG41+EH41+EI41+EJ41+EK41+EL41+EN41)/2)))</f>
        <v>0</v>
      </c>
      <c r="EW41" s="221">
        <f>IF( N41&gt;0, IF(+EN41+((EG41+EH41+EI41+EJ41+EK41+EL41+EM41)/2)&gt;12,12,+EN41+((EG41+EH41+EI41+EJ41+EK41+EL41+EM41)/2)),IF(+EN41+((EG41+EH41+EI41+EJ41+EK41+EL41+EM41)/2)&gt;12,12,+EN41+((EG41+EH41+EI41+EJ41+EK41+EL41+EM41)/2)))</f>
        <v>0</v>
      </c>
      <c r="EX41" s="405">
        <f t="shared" si="151"/>
        <v>0</v>
      </c>
      <c r="EY41" s="249">
        <f t="shared" ref="EY41:FF41" si="263">+EP41-EG41</f>
        <v>0</v>
      </c>
      <c r="EZ41" s="249">
        <f t="shared" si="263"/>
        <v>0</v>
      </c>
      <c r="FA41" s="249">
        <f t="shared" si="263"/>
        <v>0</v>
      </c>
      <c r="FB41" s="249">
        <f t="shared" si="263"/>
        <v>0</v>
      </c>
      <c r="FC41" s="249">
        <f t="shared" si="263"/>
        <v>0</v>
      </c>
      <c r="FD41" s="249">
        <f t="shared" si="263"/>
        <v>0</v>
      </c>
      <c r="FE41" s="249">
        <f t="shared" si="263"/>
        <v>0</v>
      </c>
      <c r="FF41" s="249">
        <f t="shared" si="263"/>
        <v>0</v>
      </c>
    </row>
    <row r="42" spans="2:162" ht="23.75" customHeight="1" thickTop="1" thickBot="1" x14ac:dyDescent="0.45">
      <c r="C42" s="271" t="s">
        <v>156</v>
      </c>
      <c r="D42" s="272">
        <f>SUM(D9:D41)</f>
        <v>0</v>
      </c>
      <c r="E42" s="272">
        <f>SUM(E9:E41)</f>
        <v>0</v>
      </c>
      <c r="F42" s="272">
        <f>SUM(F9:F41)</f>
        <v>0</v>
      </c>
      <c r="G42" s="272">
        <f>SUM(G9:G41)</f>
        <v>0</v>
      </c>
      <c r="H42" s="272">
        <f t="shared" ref="H42:J42" si="264">SUM(H9:H41)</f>
        <v>0</v>
      </c>
      <c r="I42" s="272">
        <f t="shared" si="264"/>
        <v>0</v>
      </c>
      <c r="J42" s="272">
        <f t="shared" si="264"/>
        <v>0</v>
      </c>
      <c r="K42" s="273">
        <f>SUM(K9:K41)</f>
        <v>0</v>
      </c>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71"/>
      <c r="BJ42" s="171"/>
      <c r="BK42" s="171"/>
      <c r="BL42" s="171"/>
      <c r="BM42" s="171"/>
      <c r="BN42" s="171"/>
      <c r="BO42" s="171"/>
      <c r="BP42" s="171"/>
      <c r="BQ42" s="171"/>
      <c r="BR42" s="171"/>
      <c r="BS42" s="171"/>
      <c r="BT42" s="171"/>
      <c r="BU42" s="171"/>
      <c r="BV42" s="171"/>
      <c r="BW42" s="171"/>
      <c r="BX42" s="171"/>
      <c r="BY42" s="171"/>
      <c r="BZ42" s="171"/>
      <c r="CA42" s="171"/>
      <c r="CB42" s="171"/>
      <c r="CC42" s="171"/>
      <c r="CD42" s="171"/>
      <c r="CE42" s="171"/>
      <c r="CF42" s="171"/>
      <c r="CG42" s="171"/>
      <c r="CH42" s="171"/>
      <c r="CI42" s="171"/>
      <c r="CJ42" s="171"/>
      <c r="CK42" s="171"/>
      <c r="CL42" s="171"/>
      <c r="CM42" s="171"/>
      <c r="CN42" s="171"/>
      <c r="CO42" s="171"/>
      <c r="CP42" s="171"/>
      <c r="CQ42" s="171"/>
      <c r="CR42" s="171"/>
      <c r="CS42" s="171"/>
      <c r="CT42" s="171"/>
      <c r="CU42" s="171"/>
      <c r="CV42" s="171"/>
      <c r="CW42" s="171"/>
      <c r="CX42" s="171"/>
      <c r="CY42" s="171"/>
      <c r="CZ42" s="171"/>
      <c r="DA42" s="171"/>
      <c r="DB42" s="171"/>
      <c r="DC42" s="171"/>
      <c r="DD42" s="171"/>
      <c r="DE42" s="171"/>
      <c r="DF42" s="171"/>
      <c r="DG42" s="171"/>
      <c r="DH42" s="171"/>
      <c r="DI42" s="171"/>
      <c r="DJ42" s="171"/>
      <c r="DK42" s="171"/>
      <c r="DL42" s="171"/>
      <c r="DM42" s="171"/>
      <c r="DN42" s="171"/>
      <c r="DO42" s="171"/>
      <c r="DP42" s="171"/>
      <c r="DQ42" s="171"/>
      <c r="DR42" s="171"/>
      <c r="DS42" s="171"/>
      <c r="DT42" s="171"/>
      <c r="DU42" s="171"/>
      <c r="DV42" s="171"/>
      <c r="DW42" s="171"/>
      <c r="DX42" s="171"/>
      <c r="DY42" s="171"/>
      <c r="DZ42" s="171"/>
      <c r="EA42" s="171"/>
      <c r="EB42" s="171"/>
      <c r="EC42" s="171"/>
      <c r="ED42" s="171"/>
      <c r="EE42" s="171"/>
      <c r="EF42" s="271" t="s">
        <v>156</v>
      </c>
      <c r="EG42" s="222">
        <f>+EG9+EG11+EG13+EG15+EG17+EG19+EG21+EG23+EG25+EG27+EG29+EG31+EG33+EG35+EG37+EG39+EG41</f>
        <v>0</v>
      </c>
      <c r="EH42" s="222">
        <f t="shared" ref="EH42:EN42" si="265">+EH9+EH11+EH13+EH15+EH17+EH19+EH21+EH23+EH25+EH27+EH29+EH31+EH33+EH35+EH37+EH39+EH41</f>
        <v>0</v>
      </c>
      <c r="EI42" s="222">
        <f t="shared" si="265"/>
        <v>0</v>
      </c>
      <c r="EJ42" s="222">
        <f t="shared" si="265"/>
        <v>0</v>
      </c>
      <c r="EK42" s="222">
        <f t="shared" si="265"/>
        <v>0</v>
      </c>
      <c r="EL42" s="222">
        <f t="shared" si="265"/>
        <v>0</v>
      </c>
      <c r="EM42" s="222">
        <f t="shared" si="265"/>
        <v>0</v>
      </c>
      <c r="EN42" s="222">
        <f t="shared" si="265"/>
        <v>0</v>
      </c>
      <c r="EO42" s="399" t="s">
        <v>156</v>
      </c>
      <c r="EP42" s="252">
        <f t="shared" ref="EP42:EW42" si="266">SUM(EP9:EP41)</f>
        <v>0</v>
      </c>
      <c r="EQ42" s="252">
        <f t="shared" si="266"/>
        <v>0</v>
      </c>
      <c r="ER42" s="252">
        <f t="shared" si="266"/>
        <v>0</v>
      </c>
      <c r="ES42" s="252">
        <f t="shared" si="266"/>
        <v>0</v>
      </c>
      <c r="ET42" s="252">
        <f t="shared" si="266"/>
        <v>0</v>
      </c>
      <c r="EU42" s="252">
        <f t="shared" si="266"/>
        <v>0</v>
      </c>
      <c r="EV42" s="252">
        <f t="shared" si="266"/>
        <v>0</v>
      </c>
      <c r="EW42" s="252">
        <f t="shared" si="266"/>
        <v>0</v>
      </c>
      <c r="EX42" s="271" t="s">
        <v>156</v>
      </c>
      <c r="EY42" s="251">
        <f t="shared" ref="EY42:FF42" si="267">SUM(EY9:EY41)</f>
        <v>0</v>
      </c>
      <c r="EZ42" s="251">
        <f t="shared" si="267"/>
        <v>0</v>
      </c>
      <c r="FA42" s="251">
        <f t="shared" si="267"/>
        <v>0</v>
      </c>
      <c r="FB42" s="251">
        <f t="shared" si="267"/>
        <v>0</v>
      </c>
      <c r="FC42" s="251">
        <f t="shared" si="267"/>
        <v>0</v>
      </c>
      <c r="FD42" s="251">
        <f t="shared" si="267"/>
        <v>0</v>
      </c>
      <c r="FE42" s="251">
        <f t="shared" si="267"/>
        <v>0</v>
      </c>
      <c r="FF42" s="251">
        <f t="shared" si="267"/>
        <v>0</v>
      </c>
    </row>
    <row r="43" spans="2:162" ht="13.9" thickTop="1" thickBot="1" x14ac:dyDescent="0.45"/>
    <row r="44" spans="2:162" ht="15.75" thickBot="1" x14ac:dyDescent="0.45">
      <c r="EG44" s="298" t="s">
        <v>226</v>
      </c>
      <c r="EH44" s="298" t="s">
        <v>227</v>
      </c>
      <c r="EI44" s="298" t="s">
        <v>228</v>
      </c>
      <c r="EJ44" s="298" t="s">
        <v>229</v>
      </c>
      <c r="EK44" s="298" t="s">
        <v>230</v>
      </c>
      <c r="EL44" s="298" t="s">
        <v>231</v>
      </c>
      <c r="EM44" s="298" t="s">
        <v>232</v>
      </c>
      <c r="EN44" s="298" t="s">
        <v>233</v>
      </c>
      <c r="EO44" s="1"/>
      <c r="EP44" s="298" t="s">
        <v>226</v>
      </c>
      <c r="EQ44" s="298" t="s">
        <v>227</v>
      </c>
      <c r="ER44" s="298" t="s">
        <v>228</v>
      </c>
      <c r="ES44" s="298" t="s">
        <v>229</v>
      </c>
      <c r="ET44" s="298" t="s">
        <v>230</v>
      </c>
      <c r="EU44" s="298" t="s">
        <v>231</v>
      </c>
      <c r="EV44" s="298" t="s">
        <v>232</v>
      </c>
      <c r="EW44" s="298" t="s">
        <v>233</v>
      </c>
      <c r="EX44" s="1"/>
      <c r="EY44" s="299" t="s">
        <v>226</v>
      </c>
      <c r="EZ44" s="299" t="s">
        <v>227</v>
      </c>
      <c r="FA44" s="299" t="s">
        <v>228</v>
      </c>
      <c r="FB44" s="299" t="s">
        <v>229</v>
      </c>
      <c r="FC44" s="299" t="s">
        <v>230</v>
      </c>
      <c r="FD44" s="299" t="s">
        <v>231</v>
      </c>
      <c r="FE44" s="299" t="s">
        <v>232</v>
      </c>
      <c r="FF44" s="299" t="s">
        <v>233</v>
      </c>
    </row>
    <row r="100" spans="3:3" x14ac:dyDescent="0.4">
      <c r="C100" s="1" t="s">
        <v>218</v>
      </c>
    </row>
    <row r="101" spans="3:3" ht="19.899999999999999" x14ac:dyDescent="0.4">
      <c r="C101" s="57"/>
    </row>
    <row r="102" spans="3:3" ht="19.899999999999999" x14ac:dyDescent="0.4">
      <c r="C102" s="57" t="s">
        <v>216</v>
      </c>
    </row>
    <row r="103" spans="3:3" ht="19.899999999999999" x14ac:dyDescent="0.4">
      <c r="C103" s="57" t="s">
        <v>217</v>
      </c>
    </row>
  </sheetData>
  <sheetProtection algorithmName="SHA-512" hashValue="wEnMO8NEj4Wllx/pEGGDwyKtawWFblKOgZh8GqKHgzxRRnvZUFqACFz7SNseN5oppZQbsVHkYCH7fGWBmNw2cw==" saltValue="5/D2eRpoayswjXuFF5n6SA==" spinCount="100000" sheet="1" objects="1" scenarios="1"/>
  <mergeCells count="155">
    <mergeCell ref="EY1:FF1"/>
    <mergeCell ref="DR37:DS37"/>
    <mergeCell ref="DR39:DS39"/>
    <mergeCell ref="DR41:DS41"/>
    <mergeCell ref="BN6:BO6"/>
    <mergeCell ref="BN3:BO3"/>
    <mergeCell ref="BN4:BO4"/>
    <mergeCell ref="BN5:BO5"/>
    <mergeCell ref="BN7:BO7"/>
    <mergeCell ref="CP7:CQ7"/>
    <mergeCell ref="DD7:DE7"/>
    <mergeCell ref="DR7:DS7"/>
    <mergeCell ref="DD39:DE39"/>
    <mergeCell ref="DD41:DE41"/>
    <mergeCell ref="DR9:DS9"/>
    <mergeCell ref="DR11:DS11"/>
    <mergeCell ref="DR13:DS13"/>
    <mergeCell ref="DR15:DS15"/>
    <mergeCell ref="DR17:DS17"/>
    <mergeCell ref="DR19:DS19"/>
    <mergeCell ref="DR21:DS21"/>
    <mergeCell ref="DR23:DS23"/>
    <mergeCell ref="DR25:DS25"/>
    <mergeCell ref="DR27:DS27"/>
    <mergeCell ref="DR29:DS29"/>
    <mergeCell ref="DR31:DS31"/>
    <mergeCell ref="DR33:DS33"/>
    <mergeCell ref="DR35:DS35"/>
    <mergeCell ref="DD29:DE29"/>
    <mergeCell ref="DD31:DE31"/>
    <mergeCell ref="DD33:DE33"/>
    <mergeCell ref="DD35:DE35"/>
    <mergeCell ref="DD37:DE37"/>
    <mergeCell ref="DD19:DE19"/>
    <mergeCell ref="DD21:DE21"/>
    <mergeCell ref="DD23:DE23"/>
    <mergeCell ref="DD25:DE25"/>
    <mergeCell ref="DD27:DE27"/>
    <mergeCell ref="DD11:DE11"/>
    <mergeCell ref="DD13:DE13"/>
    <mergeCell ref="DD15:DE15"/>
    <mergeCell ref="DD17:DE17"/>
    <mergeCell ref="CP33:CQ33"/>
    <mergeCell ref="CP35:CQ35"/>
    <mergeCell ref="CP37:CQ37"/>
    <mergeCell ref="CP39:CQ39"/>
    <mergeCell ref="CP41:CQ41"/>
    <mergeCell ref="CP23:CQ23"/>
    <mergeCell ref="CP25:CQ25"/>
    <mergeCell ref="CP27:CQ27"/>
    <mergeCell ref="CP29:CQ29"/>
    <mergeCell ref="CP31:CQ31"/>
    <mergeCell ref="AL13:AM13"/>
    <mergeCell ref="AL15:AM15"/>
    <mergeCell ref="AL17:AM17"/>
    <mergeCell ref="AL19:AM19"/>
    <mergeCell ref="CB11:CC11"/>
    <mergeCell ref="CB13:CC13"/>
    <mergeCell ref="CB15:CC15"/>
    <mergeCell ref="CB17:CC17"/>
    <mergeCell ref="AL21:AM21"/>
    <mergeCell ref="BN19:BO19"/>
    <mergeCell ref="BN21:BO21"/>
    <mergeCell ref="CB21:CC21"/>
    <mergeCell ref="BN11:BO11"/>
    <mergeCell ref="BN13:BO13"/>
    <mergeCell ref="BN15:BO15"/>
    <mergeCell ref="BN17:BO17"/>
    <mergeCell ref="AZ13:BA13"/>
    <mergeCell ref="AZ17:BA17"/>
    <mergeCell ref="X39:Y39"/>
    <mergeCell ref="X41:Y41"/>
    <mergeCell ref="X11:Y11"/>
    <mergeCell ref="X13:Y13"/>
    <mergeCell ref="X15:Y15"/>
    <mergeCell ref="X17:Y17"/>
    <mergeCell ref="X19:Y19"/>
    <mergeCell ref="X21:Y21"/>
    <mergeCell ref="X23:Y23"/>
    <mergeCell ref="X37:Y37"/>
    <mergeCell ref="X27:Y27"/>
    <mergeCell ref="X29:Y29"/>
    <mergeCell ref="X31:Y31"/>
    <mergeCell ref="X35:Y35"/>
    <mergeCell ref="X33:Y33"/>
    <mergeCell ref="AL37:AM37"/>
    <mergeCell ref="AL39:AM39"/>
    <mergeCell ref="AL41:AM41"/>
    <mergeCell ref="AL27:AM27"/>
    <mergeCell ref="AL29:AM29"/>
    <mergeCell ref="AL31:AM31"/>
    <mergeCell ref="AL35:AM35"/>
    <mergeCell ref="AZ19:BA19"/>
    <mergeCell ref="AZ21:BA21"/>
    <mergeCell ref="AZ23:BA23"/>
    <mergeCell ref="AZ37:BA37"/>
    <mergeCell ref="AL33:AM33"/>
    <mergeCell ref="CB37:CC37"/>
    <mergeCell ref="CB39:CC39"/>
    <mergeCell ref="AZ41:BA41"/>
    <mergeCell ref="AZ39:BA39"/>
    <mergeCell ref="AZ25:BA25"/>
    <mergeCell ref="AZ27:BA27"/>
    <mergeCell ref="AZ29:BA29"/>
    <mergeCell ref="AZ31:BA31"/>
    <mergeCell ref="AZ35:BA35"/>
    <mergeCell ref="CB41:CC41"/>
    <mergeCell ref="BN37:BO37"/>
    <mergeCell ref="BN39:BO39"/>
    <mergeCell ref="BN41:BO41"/>
    <mergeCell ref="BN25:BO25"/>
    <mergeCell ref="CB25:CC25"/>
    <mergeCell ref="BN27:BO27"/>
    <mergeCell ref="CB27:CC27"/>
    <mergeCell ref="BN29:BO29"/>
    <mergeCell ref="CB29:CC29"/>
    <mergeCell ref="BN35:BO35"/>
    <mergeCell ref="CB35:CC35"/>
    <mergeCell ref="BN31:BO31"/>
    <mergeCell ref="CB31:CC31"/>
    <mergeCell ref="AZ33:BA33"/>
    <mergeCell ref="BN33:BO33"/>
    <mergeCell ref="CB33:CC33"/>
    <mergeCell ref="X25:Y25"/>
    <mergeCell ref="AL25:AM25"/>
    <mergeCell ref="CB19:CC19"/>
    <mergeCell ref="CB23:CC23"/>
    <mergeCell ref="BN23:BO23"/>
    <mergeCell ref="AL23:AM23"/>
    <mergeCell ref="B1:EW1"/>
    <mergeCell ref="BN9:BO9"/>
    <mergeCell ref="AL9:AM9"/>
    <mergeCell ref="EF5:EN5"/>
    <mergeCell ref="EO5:EW5"/>
    <mergeCell ref="EO6:EW6"/>
    <mergeCell ref="AZ9:BA9"/>
    <mergeCell ref="AZ11:BA11"/>
    <mergeCell ref="AZ15:BA15"/>
    <mergeCell ref="CP13:CQ13"/>
    <mergeCell ref="CP15:CQ15"/>
    <mergeCell ref="CP17:CQ17"/>
    <mergeCell ref="CP19:CQ19"/>
    <mergeCell ref="CP21:CQ21"/>
    <mergeCell ref="CP11:CQ11"/>
    <mergeCell ref="AL11:AM11"/>
    <mergeCell ref="EX6:FF6"/>
    <mergeCell ref="EX5:FF5"/>
    <mergeCell ref="DD9:DE9"/>
    <mergeCell ref="CP9:CQ9"/>
    <mergeCell ref="CB9:CC9"/>
    <mergeCell ref="X9:Y9"/>
    <mergeCell ref="EL3:EN3"/>
    <mergeCell ref="B5:C8"/>
    <mergeCell ref="H3:K3"/>
    <mergeCell ref="D3:G3"/>
  </mergeCells>
  <conditionalFormatting sqref="EG9:EN9 EY9:FF41 EN10 EG11:EN11 EN12 EG13:EN13 EN14 EG15:EN15 EN16 EG17:EN17 EN18 EG19:EN19 EN20 EG21:EN21 EN22 EG23:EN23 EN24 EN26 EN28 EN30 EN32 EN34 EN36 EG37:EN37 EN38 EG39:EN39 EN40 EG41:EN41">
    <cfRule type="cellIs" dxfId="5" priority="129" operator="greaterThan">
      <formula>0</formula>
    </cfRule>
  </conditionalFormatting>
  <conditionalFormatting sqref="EG25:EN25 EG27:EN27 EG29:EN29 EG31:EN31 EG33:EN33 EG35:EN35">
    <cfRule type="cellIs" dxfId="4" priority="127" operator="greaterThan">
      <formula>0</formula>
    </cfRule>
  </conditionalFormatting>
  <conditionalFormatting sqref="EP9:EW41">
    <cfRule type="cellIs" dxfId="3" priority="1" operator="greaterThan">
      <formula>0</formula>
    </cfRule>
  </conditionalFormatting>
  <dataValidations count="1">
    <dataValidation type="list" allowBlank="1" showInputMessage="1" showErrorMessage="1" sqref="D7:K7" xr:uid="{D99F295F-9E93-4C47-B645-761A97925BA2}">
      <formula1>$C$101:$C$103</formula1>
    </dataValidation>
  </dataValidations>
  <pageMargins left="0.7" right="0.7" top="0.75" bottom="0.75" header="0.3" footer="0.3"/>
  <pageSetup paperSize="8" scale="72" orientation="landscape"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77B18-7787-4872-9149-25C346489616}">
  <sheetPr>
    <pageSetUpPr fitToPage="1"/>
  </sheetPr>
  <dimension ref="A1:AP37"/>
  <sheetViews>
    <sheetView zoomScale="60" zoomScaleNormal="60" workbookViewId="0">
      <selection activeCell="AN2" sqref="AN2"/>
    </sheetView>
  </sheetViews>
  <sheetFormatPr defaultRowHeight="13.15" x14ac:dyDescent="0.4"/>
  <cols>
    <col min="1" max="1" width="10.28515625" customWidth="1"/>
    <col min="2" max="2" width="92.42578125" customWidth="1"/>
    <col min="3" max="3" width="18" customWidth="1"/>
    <col min="4" max="4" width="0.92578125" hidden="1" customWidth="1"/>
    <col min="6" max="6" width="23.92578125" customWidth="1"/>
    <col min="7" max="7" width="14.0703125" customWidth="1"/>
    <col min="8" max="8" width="19" customWidth="1"/>
    <col min="10" max="10" width="10.2109375" customWidth="1"/>
    <col min="12" max="12" width="3.5703125" customWidth="1"/>
    <col min="13" max="13" width="1.42578125" customWidth="1"/>
    <col min="14" max="14" width="3" customWidth="1"/>
    <col min="16" max="16" width="97.28515625" customWidth="1"/>
    <col min="17" max="17" width="17" customWidth="1"/>
    <col min="19" max="19" width="21.92578125" customWidth="1"/>
    <col min="20" max="20" width="17.42578125" customWidth="1"/>
    <col min="21" max="21" width="17.7109375" customWidth="1"/>
    <col min="25" max="25" width="88.2109375" customWidth="1"/>
    <col min="26" max="26" width="13" customWidth="1"/>
    <col min="28" max="28" width="21.0703125" customWidth="1"/>
    <col min="29" max="29" width="17.92578125" customWidth="1"/>
    <col min="30" max="30" width="19.78515625" customWidth="1"/>
    <col min="35" max="35" width="99" customWidth="1"/>
    <col min="36" max="36" width="12.5703125" customWidth="1"/>
    <col min="38" max="38" width="20.7109375" customWidth="1"/>
    <col min="39" max="39" width="15.5703125" customWidth="1"/>
    <col min="40" max="40" width="14.92578125" customWidth="1"/>
  </cols>
  <sheetData>
    <row r="1" spans="1:42" ht="60" customHeight="1" thickTop="1" thickBot="1" x14ac:dyDescent="0.45">
      <c r="A1" s="179" t="s">
        <v>92</v>
      </c>
      <c r="B1" s="452"/>
      <c r="C1" s="324"/>
      <c r="D1" s="47"/>
      <c r="E1" s="613" t="s">
        <v>93</v>
      </c>
      <c r="F1" s="329" t="s">
        <v>125</v>
      </c>
      <c r="G1" s="60"/>
      <c r="H1" s="59" t="s">
        <v>149</v>
      </c>
      <c r="I1" s="666" t="str">
        <f>IF(AND(G1="SI",  OR(AC1="SI",T1="SI")     ),"Hai inserito piu CDC !","")</f>
        <v/>
      </c>
      <c r="J1" s="625" t="str">
        <f>IF(AND(G1&lt;&gt;"si",G1&lt;&gt;"NO",G1&lt;&gt;""),"Devi inserire SI o NO !!"," ")</f>
        <v xml:space="preserve"> </v>
      </c>
      <c r="O1" s="182" t="s">
        <v>129</v>
      </c>
      <c r="P1" s="138" t="s">
        <v>282</v>
      </c>
      <c r="Q1" s="351" t="str">
        <f>+'TITOLI SERVIZIO'!K8</f>
        <v>SOST.</v>
      </c>
      <c r="R1" s="616" t="s">
        <v>132</v>
      </c>
      <c r="S1" s="178" t="s">
        <v>148</v>
      </c>
      <c r="T1" s="325" t="s">
        <v>242</v>
      </c>
      <c r="U1" s="59"/>
      <c r="V1" s="625" t="str">
        <f>IF(AND(T1="SI",OR(AC1="SI",G1="SI")),"hai inserito piu CDC!","")</f>
        <v/>
      </c>
      <c r="W1" s="625" t="str">
        <f>IF(AND(T1&lt;&gt;"si",T1&lt;&gt;"NO",T1&lt;&gt;""),"Devi inserire SI o NO !!"," ")</f>
        <v xml:space="preserve"> </v>
      </c>
      <c r="X1" s="186" t="s">
        <v>91</v>
      </c>
      <c r="Y1" s="63"/>
      <c r="Z1" s="352" t="str">
        <f>+'TITOLI SERVIZIO'!D8</f>
        <v>A</v>
      </c>
      <c r="AA1" s="619" t="s">
        <v>94</v>
      </c>
      <c r="AB1" s="319" t="s">
        <v>147</v>
      </c>
      <c r="AC1" s="60"/>
      <c r="AD1" s="59" t="s">
        <v>149</v>
      </c>
      <c r="AE1" s="625" t="str">
        <f>IF(AND(AC1="SI",OR(T1="SI",G1="SI",AM1="SI")),"E R R O R E !!","")</f>
        <v/>
      </c>
      <c r="AF1" s="625" t="str">
        <f>IF(AND(AC1&lt;&gt;"si",AC1&lt;&gt;"NO",AC1&lt;&gt;""),"Devi inserire SI o NO !!"," ")</f>
        <v xml:space="preserve"> </v>
      </c>
      <c r="AH1" s="185" t="s">
        <v>141</v>
      </c>
      <c r="AI1" s="138"/>
      <c r="AJ1" s="313"/>
      <c r="AK1" s="622" t="s">
        <v>142</v>
      </c>
      <c r="AL1" s="319" t="s">
        <v>143</v>
      </c>
      <c r="AM1" s="325" t="s">
        <v>242</v>
      </c>
      <c r="AN1" s="59"/>
      <c r="AO1" s="625" t="str">
        <f>IF(AND(AM1="SI",OR(G1="SI",AC1="SI",T1)),"hai inserito piu CDC!","")</f>
        <v/>
      </c>
      <c r="AP1" s="625" t="str">
        <f>IF(AND(AM1&lt;&gt;"si",AM1&lt;&gt;"NO",AM1&lt;&gt;""),"Devi inserire SI o NO !!"," ")</f>
        <v xml:space="preserve"> </v>
      </c>
    </row>
    <row r="2" spans="1:42" ht="32.25" customHeight="1" thickTop="1" thickBot="1" x14ac:dyDescent="0.45">
      <c r="A2" s="374">
        <v>1</v>
      </c>
      <c r="B2" s="311" t="s">
        <v>136</v>
      </c>
      <c r="C2" s="312" t="s">
        <v>134</v>
      </c>
      <c r="E2" s="614"/>
      <c r="F2" s="650" t="s">
        <v>256</v>
      </c>
      <c r="G2" s="651"/>
      <c r="H2" s="460"/>
      <c r="I2" s="666"/>
      <c r="J2" s="625"/>
      <c r="O2" s="181">
        <v>2</v>
      </c>
      <c r="P2" s="177" t="s">
        <v>136</v>
      </c>
      <c r="Q2" s="302" t="s">
        <v>134</v>
      </c>
      <c r="R2" s="617"/>
      <c r="S2" s="652" t="s">
        <v>257</v>
      </c>
      <c r="T2" s="653"/>
      <c r="U2" s="460"/>
      <c r="V2" s="625"/>
      <c r="W2" s="625"/>
      <c r="X2" s="181">
        <v>3</v>
      </c>
      <c r="Y2" s="177" t="s">
        <v>135</v>
      </c>
      <c r="Z2" s="302" t="s">
        <v>134</v>
      </c>
      <c r="AA2" s="620"/>
      <c r="AB2" s="654" t="s">
        <v>257</v>
      </c>
      <c r="AC2" s="653"/>
      <c r="AD2" s="460"/>
      <c r="AE2" s="625"/>
      <c r="AF2" s="625"/>
      <c r="AH2" s="181">
        <v>4</v>
      </c>
      <c r="AI2" s="177" t="s">
        <v>136</v>
      </c>
      <c r="AJ2" s="302" t="s">
        <v>134</v>
      </c>
      <c r="AK2" s="623"/>
      <c r="AL2" s="667" t="s">
        <v>257</v>
      </c>
      <c r="AM2" s="668"/>
      <c r="AN2" s="460"/>
      <c r="AO2" s="625"/>
      <c r="AP2" s="625"/>
    </row>
    <row r="3" spans="1:42" ht="38.25" customHeight="1" thickTop="1" thickBot="1" x14ac:dyDescent="0.45">
      <c r="A3" s="180" t="s">
        <v>2</v>
      </c>
      <c r="B3" s="655" t="s">
        <v>3</v>
      </c>
      <c r="C3" s="656"/>
      <c r="D3" s="657"/>
      <c r="E3" s="614"/>
      <c r="F3" s="308" t="s">
        <v>4</v>
      </c>
      <c r="G3" s="309" t="s">
        <v>5</v>
      </c>
      <c r="H3" s="310" t="s">
        <v>6</v>
      </c>
      <c r="I3" s="666"/>
      <c r="J3" s="625"/>
      <c r="K3" s="110"/>
      <c r="L3" s="110"/>
      <c r="O3" s="183" t="s">
        <v>2</v>
      </c>
      <c r="P3" s="634" t="s">
        <v>3</v>
      </c>
      <c r="Q3" s="635"/>
      <c r="R3" s="617"/>
      <c r="S3" s="164" t="s">
        <v>0</v>
      </c>
      <c r="T3" s="149" t="s">
        <v>1</v>
      </c>
      <c r="U3" s="114"/>
      <c r="V3" s="625"/>
      <c r="W3" s="625"/>
      <c r="X3" s="183" t="s">
        <v>2</v>
      </c>
      <c r="Y3" s="634" t="s">
        <v>3</v>
      </c>
      <c r="Z3" s="635"/>
      <c r="AA3" s="620"/>
      <c r="AB3" s="337" t="s">
        <v>0</v>
      </c>
      <c r="AC3" s="149" t="s">
        <v>1</v>
      </c>
      <c r="AE3" s="625"/>
      <c r="AF3" s="625"/>
      <c r="AH3" s="183" t="s">
        <v>2</v>
      </c>
      <c r="AI3" s="634" t="s">
        <v>3</v>
      </c>
      <c r="AJ3" s="635"/>
      <c r="AK3" s="623"/>
      <c r="AL3" s="317" t="s">
        <v>0</v>
      </c>
      <c r="AM3" s="318" t="s">
        <v>1</v>
      </c>
      <c r="AN3" s="114"/>
      <c r="AO3" s="625"/>
      <c r="AP3" s="625"/>
    </row>
    <row r="4" spans="1:42" ht="30.75" customHeight="1" thickBot="1" x14ac:dyDescent="0.45">
      <c r="A4" s="30" t="s">
        <v>7</v>
      </c>
      <c r="B4" s="29" t="s">
        <v>8</v>
      </c>
      <c r="C4" s="122">
        <f>IF(G1="SI", IF(AND(F4=0,G4=0),0, IF(H4="si",   IF(F4&gt;0,  16+((F4-76)*0.5),     IF(G4&gt;0,     16+(ROUND((G4*110/100),0)-76)*0.5)),    IF(F4&gt;0,12+((F4-76)*0.5),IF(G4&gt;0,12+(ROUND((G4*110/100),0)-76)*0.5)))),0)</f>
        <v>0</v>
      </c>
      <c r="D4" s="62"/>
      <c r="E4" s="614"/>
      <c r="F4" s="147">
        <v>100</v>
      </c>
      <c r="G4" s="48"/>
      <c r="H4" s="49"/>
      <c r="I4" s="666"/>
      <c r="J4" s="625"/>
      <c r="L4" s="110"/>
      <c r="O4" s="140" t="s">
        <v>7</v>
      </c>
      <c r="P4" s="139" t="s">
        <v>90</v>
      </c>
      <c r="Q4" s="88">
        <f>IF(T1="si",IF(S4=0,0,IF(T4=0,0,IF(S4*100/T4&gt;100," ? ",IF(S4*100/T4&gt;95,24,IF(S4*100/T4&gt;90,22,IF(S4*100/T4&gt;85,18,IF(S4*100/T4&gt;80,16,IF(S4*100/T4&gt;75,14,IF(S4*100/T4&gt;70,12,IF(S4*100/T4&gt;65,10,8)))))))))),0)</f>
        <v>0</v>
      </c>
      <c r="R4" s="617"/>
      <c r="S4" s="106">
        <v>100</v>
      </c>
      <c r="T4" s="64">
        <v>110</v>
      </c>
      <c r="U4" s="176" t="str">
        <f>IF(AND(S4&lt;&gt;0,T4=0),"Completa il voto!!","")</f>
        <v/>
      </c>
      <c r="V4" s="625"/>
      <c r="W4" s="625"/>
      <c r="X4" s="105" t="s">
        <v>7</v>
      </c>
      <c r="Y4" s="137" t="s">
        <v>95</v>
      </c>
      <c r="Z4" s="334">
        <f>IF(AC1="SI",IF(AB4=0,0,IF(AC4=0,0,IF(AB4*100/AC4&gt;100," ? ",IF(AB4*100/AC4&gt;95,12,IF(AB4*100/AC4&gt;90,11,IF(AB4*100/AC4&gt;85,9,IF(AB4*100/AC4&gt;80,8,IF(AB4*100/AC4&gt;75,7,IF(AB4*100/AC4&gt;70,6,IF(AB4*100/AC4&gt;65,5,4)))))))))),0)</f>
        <v>0</v>
      </c>
      <c r="AA4" s="620"/>
      <c r="AB4" s="106"/>
      <c r="AC4" s="98"/>
      <c r="AD4" s="188" t="str">
        <f>IF(AND(AB4&lt;&gt;0,AC4=0),"Completa il voto!!","")</f>
        <v/>
      </c>
      <c r="AE4" s="625"/>
      <c r="AF4" s="625"/>
      <c r="AH4" s="140" t="s">
        <v>7</v>
      </c>
      <c r="AI4" s="139" t="s">
        <v>90</v>
      </c>
      <c r="AJ4" s="88">
        <f>IF(AM1="si",IF(AL4=0,0,IF(AM4=0,0,IF(AL4*100/AM4&gt;100," ? ",IF(AL4*100/AM4&gt;95,12,IF(AL4*100/AM4&gt;90,11,IF(AL4*100/AM4&gt;85,9,IF(AL4*100/AM4&gt;80,8,IF(AL4*100/AM4&gt;75,7,IF(AL4*100/AM4&gt;70,6,IF(AL4*100/AM4&gt;65,5,4)))))))))),0)</f>
        <v>0</v>
      </c>
      <c r="AK4" s="623"/>
      <c r="AL4" s="106"/>
      <c r="AM4" s="64"/>
      <c r="AN4" s="176" t="str">
        <f>IF(AND(AL4&lt;&gt;0,AM4=0),"Completa il voto!!","")</f>
        <v/>
      </c>
      <c r="AO4" s="625"/>
      <c r="AP4" s="625"/>
    </row>
    <row r="5" spans="1:42" ht="42" customHeight="1" thickBot="1" x14ac:dyDescent="0.45">
      <c r="A5" s="31" t="s">
        <v>9</v>
      </c>
      <c r="B5" s="658" t="s">
        <v>10</v>
      </c>
      <c r="C5" s="656"/>
      <c r="D5" s="659"/>
      <c r="E5" s="614"/>
      <c r="F5" s="641" t="s">
        <v>14</v>
      </c>
      <c r="G5" s="642"/>
      <c r="H5" s="150" t="str">
        <f>+VERSIONE</f>
        <v>37.0</v>
      </c>
      <c r="I5" s="666"/>
      <c r="J5" s="625"/>
      <c r="K5" s="56"/>
      <c r="O5" s="140" t="s">
        <v>130</v>
      </c>
      <c r="P5" s="139" t="s">
        <v>131</v>
      </c>
      <c r="Q5" s="88">
        <f>IF(T1="si",IF(T5="si",12,0),0)</f>
        <v>0</v>
      </c>
      <c r="R5" s="617"/>
      <c r="S5" s="306" t="s">
        <v>41</v>
      </c>
      <c r="T5" s="50" t="s">
        <v>283</v>
      </c>
      <c r="U5" s="114"/>
      <c r="V5" s="625"/>
      <c r="W5" s="625"/>
      <c r="X5" s="95" t="s">
        <v>96</v>
      </c>
      <c r="Y5" s="97" t="s">
        <v>101</v>
      </c>
      <c r="Z5" s="124">
        <f>IF(AC1="SI",IF(AC5="SI",     IF(AC5="si",54,0),0),0)</f>
        <v>0</v>
      </c>
      <c r="AA5" s="620"/>
      <c r="AB5" s="99" t="s">
        <v>106</v>
      </c>
      <c r="AC5" s="98"/>
      <c r="AE5" s="625"/>
      <c r="AF5" s="625"/>
      <c r="AH5" s="142"/>
      <c r="AI5" s="143"/>
      <c r="AJ5" s="144"/>
      <c r="AK5" s="623"/>
      <c r="AL5" s="85"/>
      <c r="AM5" s="145"/>
      <c r="AN5" s="114"/>
      <c r="AO5" s="625"/>
      <c r="AP5" s="625"/>
    </row>
    <row r="6" spans="1:42" ht="42.75" customHeight="1" thickBot="1" x14ac:dyDescent="0.45">
      <c r="A6" s="32" t="s">
        <v>11</v>
      </c>
      <c r="B6" s="22" t="s">
        <v>12</v>
      </c>
      <c r="C6" s="314">
        <f>IF(G1="SI",3*G6,0)</f>
        <v>0</v>
      </c>
      <c r="D6" s="78"/>
      <c r="E6" s="614"/>
      <c r="F6" s="306" t="s">
        <v>13</v>
      </c>
      <c r="G6" s="369"/>
      <c r="I6" s="666"/>
      <c r="J6" s="625"/>
      <c r="K6" s="109"/>
      <c r="O6" s="92" t="s">
        <v>11</v>
      </c>
      <c r="P6" s="66" t="s">
        <v>15</v>
      </c>
      <c r="Q6" s="187"/>
      <c r="R6" s="617"/>
      <c r="S6" s="636" t="s">
        <v>138</v>
      </c>
      <c r="T6" s="637"/>
      <c r="U6" s="114"/>
      <c r="V6" s="625"/>
      <c r="W6" s="625"/>
      <c r="X6" s="95" t="s">
        <v>97</v>
      </c>
      <c r="Y6" s="97" t="s">
        <v>102</v>
      </c>
      <c r="Z6" s="124">
        <f>IF(AC1="SI",IF(AC6="SI",IF(AC6="si",42,0),0),0)</f>
        <v>0</v>
      </c>
      <c r="AA6" s="620"/>
      <c r="AB6" s="99" t="s">
        <v>106</v>
      </c>
      <c r="AC6" s="100"/>
      <c r="AE6" s="625"/>
      <c r="AF6" s="625"/>
      <c r="AH6" s="92" t="s">
        <v>11</v>
      </c>
      <c r="AI6" s="66" t="s">
        <v>151</v>
      </c>
      <c r="AJ6" s="187"/>
      <c r="AK6" s="623"/>
      <c r="AL6" s="636" t="s">
        <v>138</v>
      </c>
      <c r="AM6" s="637"/>
      <c r="AN6" s="114"/>
      <c r="AO6" s="625"/>
      <c r="AP6" s="625"/>
    </row>
    <row r="7" spans="1:42" ht="28.5" customHeight="1" thickBot="1" x14ac:dyDescent="0.45">
      <c r="A7" s="32" t="s">
        <v>16</v>
      </c>
      <c r="B7" s="23" t="s">
        <v>17</v>
      </c>
      <c r="C7" s="314">
        <f>IF(G1="SI",1.5*G7,0)</f>
        <v>0</v>
      </c>
      <c r="D7" s="79"/>
      <c r="E7" s="614"/>
      <c r="F7" s="306" t="s">
        <v>13</v>
      </c>
      <c r="G7" s="369"/>
      <c r="I7" s="666"/>
      <c r="J7" s="625"/>
      <c r="K7" s="18"/>
      <c r="O7" s="65" t="s">
        <v>16</v>
      </c>
      <c r="P7" s="67" t="s">
        <v>133</v>
      </c>
      <c r="Q7" s="124">
        <f>IF(T1="SI",3*T7,0)</f>
        <v>0</v>
      </c>
      <c r="R7" s="617"/>
      <c r="S7" s="306" t="s">
        <v>13</v>
      </c>
      <c r="T7" s="50"/>
      <c r="U7" s="114"/>
      <c r="V7" s="625"/>
      <c r="W7" s="625"/>
      <c r="X7" s="95" t="s">
        <v>98</v>
      </c>
      <c r="Y7" s="97" t="s">
        <v>105</v>
      </c>
      <c r="Z7" s="124">
        <f>IF(AC1="SI",IF(AC7="SI",IF(AC7="si",66,0),0),0)</f>
        <v>0</v>
      </c>
      <c r="AA7" s="620"/>
      <c r="AB7" s="99" t="s">
        <v>106</v>
      </c>
      <c r="AC7" s="100"/>
      <c r="AE7" s="625"/>
      <c r="AF7" s="625"/>
      <c r="AH7" s="65" t="s">
        <v>16</v>
      </c>
      <c r="AI7" s="67" t="s">
        <v>133</v>
      </c>
      <c r="AJ7" s="124">
        <f>IF(AM1="SI",3*AM7,0)</f>
        <v>0</v>
      </c>
      <c r="AK7" s="623"/>
      <c r="AL7" s="306" t="s">
        <v>13</v>
      </c>
      <c r="AM7" s="50"/>
      <c r="AN7" s="114"/>
      <c r="AO7" s="625"/>
      <c r="AP7" s="625"/>
    </row>
    <row r="8" spans="1:42" ht="22.45" customHeight="1" thickBot="1" x14ac:dyDescent="0.45">
      <c r="A8" s="33" t="s">
        <v>18</v>
      </c>
      <c r="B8" s="24" t="s">
        <v>19</v>
      </c>
      <c r="C8" s="314">
        <f>IF(G1="SI",1.5*G8,0)</f>
        <v>0</v>
      </c>
      <c r="D8" s="79"/>
      <c r="E8" s="614"/>
      <c r="F8" s="306" t="s">
        <v>13</v>
      </c>
      <c r="G8" s="369"/>
      <c r="L8" s="18"/>
      <c r="O8" s="68" t="s">
        <v>18</v>
      </c>
      <c r="P8" s="69" t="s">
        <v>20</v>
      </c>
      <c r="Q8" s="124">
        <f>IF(T1="si",1.5*T8,0)</f>
        <v>0</v>
      </c>
      <c r="R8" s="617"/>
      <c r="S8" s="306" t="s">
        <v>13</v>
      </c>
      <c r="T8" s="50"/>
      <c r="U8" s="114"/>
      <c r="W8" s="20"/>
      <c r="X8" s="95" t="s">
        <v>99</v>
      </c>
      <c r="Y8" s="96" t="s">
        <v>103</v>
      </c>
      <c r="Z8" s="124">
        <f>IF(AC1="SI",IF(AC8="si",IF(AC8="si",12,0),0),0)</f>
        <v>0</v>
      </c>
      <c r="AA8" s="620"/>
      <c r="AB8" s="99" t="s">
        <v>106</v>
      </c>
      <c r="AC8" s="100"/>
      <c r="AH8" s="68" t="s">
        <v>18</v>
      </c>
      <c r="AI8" s="69" t="s">
        <v>20</v>
      </c>
      <c r="AJ8" s="124">
        <f>IF(AM1="si",1.5*AM8,0)</f>
        <v>0</v>
      </c>
      <c r="AK8" s="623"/>
      <c r="AL8" s="306" t="s">
        <v>13</v>
      </c>
      <c r="AM8" s="50"/>
      <c r="AN8" s="114"/>
      <c r="AP8" s="20"/>
    </row>
    <row r="9" spans="1:42" ht="32" customHeight="1" thickBot="1" x14ac:dyDescent="0.45">
      <c r="A9" s="33" t="s">
        <v>21</v>
      </c>
      <c r="B9" s="24" t="s">
        <v>22</v>
      </c>
      <c r="C9" s="314">
        <f>IF(G1="SI",3*G9,0)</f>
        <v>0</v>
      </c>
      <c r="D9" s="79"/>
      <c r="E9" s="614"/>
      <c r="F9" s="306" t="s">
        <v>13</v>
      </c>
      <c r="G9" s="369"/>
      <c r="I9" s="110"/>
      <c r="J9" s="110"/>
      <c r="K9" s="110"/>
      <c r="L9" s="109"/>
      <c r="O9" s="68" t="s">
        <v>21</v>
      </c>
      <c r="P9" s="69" t="s">
        <v>23</v>
      </c>
      <c r="Q9" s="124">
        <f>IF(T1="SI",1.5*T9,0)</f>
        <v>0</v>
      </c>
      <c r="R9" s="617"/>
      <c r="S9" s="306" t="s">
        <v>13</v>
      </c>
      <c r="T9" s="50"/>
      <c r="X9" s="101" t="s">
        <v>100</v>
      </c>
      <c r="Y9" s="102" t="s">
        <v>104</v>
      </c>
      <c r="Z9" s="124">
        <f>IF(AC1="si",          IF(AND(AC9&gt;0,AE9="si"),30+(AC9*12),AC9*12),0)</f>
        <v>0</v>
      </c>
      <c r="AA9" s="620"/>
      <c r="AB9" s="99" t="s">
        <v>152</v>
      </c>
      <c r="AC9" s="100"/>
      <c r="AD9" s="165" t="s">
        <v>153</v>
      </c>
      <c r="AE9" s="190"/>
      <c r="AH9" s="68" t="s">
        <v>21</v>
      </c>
      <c r="AI9" s="69" t="s">
        <v>23</v>
      </c>
      <c r="AJ9" s="124">
        <f>IF(AM1="SI",1.5*AM9,0)</f>
        <v>0</v>
      </c>
      <c r="AK9" s="623"/>
      <c r="AL9" s="306" t="s">
        <v>13</v>
      </c>
      <c r="AM9" s="50"/>
    </row>
    <row r="10" spans="1:42" ht="28.45" customHeight="1" thickBot="1" x14ac:dyDescent="0.45">
      <c r="A10" s="33" t="s">
        <v>24</v>
      </c>
      <c r="B10" s="24" t="s">
        <v>25</v>
      </c>
      <c r="C10" s="314">
        <f>IF(G1="SI",9*G10,0)</f>
        <v>0</v>
      </c>
      <c r="D10" s="79"/>
      <c r="E10" s="614"/>
      <c r="F10" s="306" t="s">
        <v>13</v>
      </c>
      <c r="G10" s="369"/>
      <c r="I10" s="110"/>
      <c r="J10" s="110"/>
      <c r="K10" s="110"/>
      <c r="L10" s="110"/>
      <c r="O10" s="68" t="s">
        <v>24</v>
      </c>
      <c r="P10" s="69" t="s">
        <v>26</v>
      </c>
      <c r="Q10" s="124">
        <f>IF(T1="SI",3*T10,0)</f>
        <v>0</v>
      </c>
      <c r="R10" s="617"/>
      <c r="S10" s="306" t="s">
        <v>13</v>
      </c>
      <c r="T10" s="50"/>
      <c r="X10" s="626" t="s">
        <v>121</v>
      </c>
      <c r="Y10" s="627"/>
      <c r="Z10" s="335">
        <f>IF(SUM(Z4:Z9)=0,0,SUM(Z4:Z9))</f>
        <v>0</v>
      </c>
      <c r="AA10" s="620"/>
      <c r="AB10" s="321"/>
      <c r="AC10" s="94"/>
      <c r="AH10" s="68" t="s">
        <v>24</v>
      </c>
      <c r="AI10" s="69" t="s">
        <v>26</v>
      </c>
      <c r="AJ10" s="124">
        <f>IF(AM1="SI",3*AM10,0)</f>
        <v>0</v>
      </c>
      <c r="AK10" s="623"/>
      <c r="AL10" s="306" t="s">
        <v>13</v>
      </c>
      <c r="AM10" s="50"/>
    </row>
    <row r="11" spans="1:42" ht="39" customHeight="1" thickBot="1" x14ac:dyDescent="0.45">
      <c r="A11" s="33" t="s">
        <v>27</v>
      </c>
      <c r="B11" s="24" t="s">
        <v>28</v>
      </c>
      <c r="C11" s="314">
        <f>IF(G1="SI",3*G11,0)</f>
        <v>0</v>
      </c>
      <c r="D11" s="79"/>
      <c r="E11" s="614"/>
      <c r="F11" s="306" t="s">
        <v>13</v>
      </c>
      <c r="G11" s="369"/>
      <c r="I11" s="287"/>
      <c r="J11" s="287"/>
      <c r="K11" s="287"/>
      <c r="L11" s="110"/>
      <c r="O11" s="68" t="s">
        <v>27</v>
      </c>
      <c r="P11" s="69" t="s">
        <v>29</v>
      </c>
      <c r="Q11" s="124">
        <f>IF(T1="si",12*T11,0)</f>
        <v>0</v>
      </c>
      <c r="R11" s="617"/>
      <c r="S11" s="306" t="s">
        <v>13</v>
      </c>
      <c r="T11" s="50"/>
      <c r="X11" s="92" t="s">
        <v>11</v>
      </c>
      <c r="Y11" s="66" t="s">
        <v>107</v>
      </c>
      <c r="Z11" s="124">
        <f>IF(AC1="si",IF(AC11&gt;0,3*AC11,0),0)</f>
        <v>0</v>
      </c>
      <c r="AA11" s="620"/>
      <c r="AB11" s="306" t="s">
        <v>13</v>
      </c>
      <c r="AC11" s="50"/>
      <c r="AH11" s="68" t="s">
        <v>27</v>
      </c>
      <c r="AI11" s="69" t="s">
        <v>29</v>
      </c>
      <c r="AJ11" s="124">
        <f>IF(AM1="si",12*AM11,0)</f>
        <v>0</v>
      </c>
      <c r="AK11" s="623"/>
      <c r="AL11" s="306" t="s">
        <v>13</v>
      </c>
      <c r="AM11" s="50"/>
    </row>
    <row r="12" spans="1:42" ht="33.75" customHeight="1" thickBot="1" x14ac:dyDescent="0.45">
      <c r="A12" s="33" t="s">
        <v>30</v>
      </c>
      <c r="B12" s="24" t="s">
        <v>29</v>
      </c>
      <c r="C12" s="314">
        <f>IF(G1="SI",12*G12,0)</f>
        <v>0</v>
      </c>
      <c r="D12" s="79"/>
      <c r="E12" s="614"/>
      <c r="F12" s="306" t="s">
        <v>13</v>
      </c>
      <c r="G12" s="369"/>
      <c r="I12" s="287"/>
      <c r="J12" s="287"/>
      <c r="K12" s="287"/>
      <c r="L12" s="111"/>
      <c r="O12" s="68" t="s">
        <v>30</v>
      </c>
      <c r="P12" s="69" t="s">
        <v>31</v>
      </c>
      <c r="Q12" s="124">
        <f>IF(T1="si",12*T12,0)</f>
        <v>0</v>
      </c>
      <c r="R12" s="617"/>
      <c r="S12" s="306" t="s">
        <v>13</v>
      </c>
      <c r="T12" s="50"/>
      <c r="X12" s="65" t="s">
        <v>16</v>
      </c>
      <c r="Y12" s="67" t="s">
        <v>108</v>
      </c>
      <c r="Z12" s="124">
        <f>IF(AC1="SI",IF(AC12&gt;0,1.5*AC12,0),0)</f>
        <v>0</v>
      </c>
      <c r="AA12" s="620"/>
      <c r="AB12" s="306" t="s">
        <v>13</v>
      </c>
      <c r="AC12" s="50"/>
      <c r="AH12" s="68" t="s">
        <v>30</v>
      </c>
      <c r="AI12" s="69" t="s">
        <v>31</v>
      </c>
      <c r="AJ12" s="124">
        <f>IF(AM1="si",12*AM12,0)</f>
        <v>0</v>
      </c>
      <c r="AK12" s="623"/>
      <c r="AL12" s="306" t="s">
        <v>13</v>
      </c>
      <c r="AM12" s="50"/>
    </row>
    <row r="13" spans="1:42" ht="27" customHeight="1" thickBot="1" x14ac:dyDescent="0.45">
      <c r="A13" s="33" t="s">
        <v>32</v>
      </c>
      <c r="B13" s="24" t="s">
        <v>31</v>
      </c>
      <c r="C13" s="314">
        <f>IF(G1="SI",12*G13,0)</f>
        <v>0</v>
      </c>
      <c r="D13" s="79"/>
      <c r="E13" s="614"/>
      <c r="F13" s="306" t="s">
        <v>13</v>
      </c>
      <c r="G13" s="369"/>
      <c r="I13" s="287"/>
      <c r="J13" s="287"/>
      <c r="K13" s="287"/>
      <c r="L13" s="111"/>
      <c r="O13" s="68" t="s">
        <v>32</v>
      </c>
      <c r="P13" s="69" t="s">
        <v>33</v>
      </c>
      <c r="Q13" s="124">
        <f>IF(T1="SI",12*T13,0)</f>
        <v>0</v>
      </c>
      <c r="R13" s="617"/>
      <c r="S13" s="306" t="s">
        <v>13</v>
      </c>
      <c r="T13" s="50"/>
      <c r="X13" s="68" t="s">
        <v>18</v>
      </c>
      <c r="Y13" s="69" t="s">
        <v>23</v>
      </c>
      <c r="Z13" s="124">
        <f>IF(AC1="SI",IF(AC13&gt;0,1.5*AC13,0),0)</f>
        <v>0</v>
      </c>
      <c r="AA13" s="620"/>
      <c r="AB13" s="306" t="s">
        <v>13</v>
      </c>
      <c r="AC13" s="50"/>
      <c r="AH13" s="68" t="s">
        <v>32</v>
      </c>
      <c r="AI13" s="69" t="s">
        <v>33</v>
      </c>
      <c r="AJ13" s="124">
        <f>IF(AM1="SI",12*AM13,0)</f>
        <v>0</v>
      </c>
      <c r="AK13" s="623"/>
      <c r="AL13" s="306" t="s">
        <v>13</v>
      </c>
      <c r="AM13" s="50"/>
    </row>
    <row r="14" spans="1:42" ht="21" customHeight="1" thickBot="1" x14ac:dyDescent="0.45">
      <c r="A14" s="33" t="s">
        <v>34</v>
      </c>
      <c r="B14" s="24" t="s">
        <v>35</v>
      </c>
      <c r="C14" s="314">
        <f>IF(G1="si",12*G14,0)</f>
        <v>0</v>
      </c>
      <c r="D14" s="79"/>
      <c r="E14" s="614"/>
      <c r="F14" s="306" t="s">
        <v>13</v>
      </c>
      <c r="G14" s="369"/>
      <c r="I14" s="287"/>
      <c r="J14" s="287"/>
      <c r="K14" s="287"/>
      <c r="L14" s="111"/>
      <c r="O14" s="68" t="s">
        <v>34</v>
      </c>
      <c r="P14" s="69" t="s">
        <v>36</v>
      </c>
      <c r="Q14" s="124">
        <f>IF(T1="SI",12*T14,0)</f>
        <v>0</v>
      </c>
      <c r="R14" s="617"/>
      <c r="S14" s="306" t="s">
        <v>13</v>
      </c>
      <c r="T14" s="50"/>
      <c r="X14" s="68" t="s">
        <v>21</v>
      </c>
      <c r="Y14" s="69" t="s">
        <v>109</v>
      </c>
      <c r="Z14" s="124">
        <f>IF(AC1="SI",IF(AC14&gt;0,3*AC14,0),0)</f>
        <v>0</v>
      </c>
      <c r="AA14" s="620"/>
      <c r="AB14" s="306" t="s">
        <v>13</v>
      </c>
      <c r="AC14" s="50"/>
      <c r="AH14" s="68" t="s">
        <v>34</v>
      </c>
      <c r="AI14" s="69" t="s">
        <v>36</v>
      </c>
      <c r="AJ14" s="124">
        <f>IF(AM1="SI",12*AM14,0)</f>
        <v>0</v>
      </c>
      <c r="AK14" s="623"/>
      <c r="AL14" s="306" t="s">
        <v>13</v>
      </c>
      <c r="AM14" s="50"/>
    </row>
    <row r="15" spans="1:42" ht="39" customHeight="1" thickBot="1" x14ac:dyDescent="0.45">
      <c r="A15" s="33" t="s">
        <v>37</v>
      </c>
      <c r="B15" s="24" t="s">
        <v>38</v>
      </c>
      <c r="C15" s="314">
        <f>IF(G1="si",12*G15,0)</f>
        <v>0</v>
      </c>
      <c r="D15" s="79"/>
      <c r="E15" s="614"/>
      <c r="F15" s="306" t="s">
        <v>13</v>
      </c>
      <c r="G15" s="369"/>
      <c r="I15" s="288"/>
      <c r="J15" s="288"/>
      <c r="K15" s="288"/>
      <c r="L15" s="111"/>
      <c r="O15" s="68" t="s">
        <v>37</v>
      </c>
      <c r="P15" s="69" t="s">
        <v>39</v>
      </c>
      <c r="Q15" s="124">
        <f>IF(T1="SI",IF(T15&gt;0,2,0),0)</f>
        <v>0</v>
      </c>
      <c r="R15" s="617"/>
      <c r="S15" s="306" t="s">
        <v>13</v>
      </c>
      <c r="T15" s="50"/>
      <c r="X15" s="68" t="s">
        <v>24</v>
      </c>
      <c r="Y15" s="69" t="s">
        <v>118</v>
      </c>
      <c r="Z15" s="124">
        <f>IF(AC1="SI",IF(AC15&gt;0,9*AC15,0),0)</f>
        <v>0</v>
      </c>
      <c r="AA15" s="620"/>
      <c r="AB15" s="306" t="s">
        <v>13</v>
      </c>
      <c r="AC15" s="50"/>
      <c r="AH15" s="68" t="s">
        <v>37</v>
      </c>
      <c r="AI15" s="69" t="s">
        <v>39</v>
      </c>
      <c r="AJ15" s="124">
        <f>IF(AM1="SI",IF(AM15&gt;0,2,0),0)</f>
        <v>0</v>
      </c>
      <c r="AK15" s="623"/>
      <c r="AL15" s="306" t="s">
        <v>13</v>
      </c>
      <c r="AM15" s="50"/>
    </row>
    <row r="16" spans="1:42" ht="34.5" customHeight="1" thickBot="1" x14ac:dyDescent="0.45">
      <c r="A16" s="33" t="s">
        <v>40</v>
      </c>
      <c r="B16" s="24" t="s">
        <v>39</v>
      </c>
      <c r="C16" s="314">
        <f>IF(G1="si",IF(G16="si",2,0),0)</f>
        <v>0</v>
      </c>
      <c r="D16" s="80"/>
      <c r="E16" s="614"/>
      <c r="F16" s="86" t="s">
        <v>41</v>
      </c>
      <c r="G16" s="369"/>
      <c r="I16" s="288"/>
      <c r="J16" s="288"/>
      <c r="K16" s="288"/>
      <c r="L16" s="111"/>
      <c r="O16" s="68" t="s">
        <v>40</v>
      </c>
      <c r="P16" s="1" t="s">
        <v>42</v>
      </c>
      <c r="Q16" s="124">
        <f>IF(T1="SI",9*T16,0)</f>
        <v>0</v>
      </c>
      <c r="R16" s="617"/>
      <c r="S16" s="306" t="s">
        <v>13</v>
      </c>
      <c r="T16" s="50"/>
      <c r="X16" s="68" t="s">
        <v>27</v>
      </c>
      <c r="Y16" s="69" t="s">
        <v>117</v>
      </c>
      <c r="Z16" s="124">
        <f>IF(AC1="SI",IF(AC16&gt;0,3*AC16,0),0)</f>
        <v>0</v>
      </c>
      <c r="AA16" s="620"/>
      <c r="AB16" s="306" t="s">
        <v>13</v>
      </c>
      <c r="AC16" s="50"/>
      <c r="AH16" s="68" t="s">
        <v>40</v>
      </c>
      <c r="AI16" s="1" t="s">
        <v>42</v>
      </c>
      <c r="AJ16" s="124">
        <f>IF(AM1="SI",9*AM16,0)</f>
        <v>0</v>
      </c>
      <c r="AK16" s="623"/>
      <c r="AL16" s="306" t="s">
        <v>13</v>
      </c>
      <c r="AM16" s="50"/>
    </row>
    <row r="17" spans="1:41" ht="26.2" customHeight="1" thickBot="1" x14ac:dyDescent="0.45">
      <c r="A17" s="33" t="s">
        <v>43</v>
      </c>
      <c r="B17" s="24" t="s">
        <v>44</v>
      </c>
      <c r="C17" s="314">
        <f>IF(G1="si",IF(G17="si",6,0),0)</f>
        <v>0</v>
      </c>
      <c r="D17" s="80"/>
      <c r="E17" s="614"/>
      <c r="F17" s="86" t="s">
        <v>41</v>
      </c>
      <c r="G17" s="369"/>
      <c r="I17" s="288"/>
      <c r="J17" s="288"/>
      <c r="K17" s="288"/>
      <c r="L17" s="112"/>
      <c r="O17" s="68" t="s">
        <v>43</v>
      </c>
      <c r="P17" s="69" t="s">
        <v>45</v>
      </c>
      <c r="Q17" s="124">
        <f>IF(T1="SI",6*T17,0)</f>
        <v>0</v>
      </c>
      <c r="R17" s="617"/>
      <c r="S17" s="306" t="s">
        <v>13</v>
      </c>
      <c r="T17" s="50"/>
      <c r="X17" s="68" t="s">
        <v>30</v>
      </c>
      <c r="Y17" s="69" t="s">
        <v>110</v>
      </c>
      <c r="Z17" s="124">
        <f>IF(AC1="SI",IF(AC17&gt;0,12*AC17,0),0)</f>
        <v>0</v>
      </c>
      <c r="AA17" s="620"/>
      <c r="AB17" s="306" t="s">
        <v>13</v>
      </c>
      <c r="AC17" s="50"/>
      <c r="AH17" s="68" t="s">
        <v>43</v>
      </c>
      <c r="AI17" s="69" t="s">
        <v>45</v>
      </c>
      <c r="AJ17" s="124">
        <f>IF(AM1="SI",6*AM17,0)</f>
        <v>0</v>
      </c>
      <c r="AK17" s="623"/>
      <c r="AL17" s="306" t="s">
        <v>13</v>
      </c>
      <c r="AM17" s="50"/>
    </row>
    <row r="18" spans="1:41" ht="29.2" customHeight="1" thickBot="1" x14ac:dyDescent="0.45">
      <c r="A18" s="33" t="s">
        <v>46</v>
      </c>
      <c r="B18" s="24" t="s">
        <v>47</v>
      </c>
      <c r="C18" s="314">
        <f>IF(G1="si",IF(G18="si",3,0),0)</f>
        <v>0</v>
      </c>
      <c r="D18" s="80"/>
      <c r="E18" s="614"/>
      <c r="F18" s="86" t="s">
        <v>41</v>
      </c>
      <c r="G18" s="369"/>
      <c r="I18" s="288"/>
      <c r="J18" s="288"/>
      <c r="K18" s="288"/>
      <c r="L18" s="112"/>
      <c r="O18" s="68" t="s">
        <v>46</v>
      </c>
      <c r="P18" s="69" t="s">
        <v>48</v>
      </c>
      <c r="Q18" s="124">
        <f>IF(T1="SI",3*T18,0)</f>
        <v>0</v>
      </c>
      <c r="R18" s="617"/>
      <c r="S18" s="306" t="s">
        <v>13</v>
      </c>
      <c r="T18" s="50"/>
      <c r="X18" s="68" t="s">
        <v>32</v>
      </c>
      <c r="Y18" s="69" t="s">
        <v>111</v>
      </c>
      <c r="Z18" s="124">
        <f>IF(AC1="SI",IF(AC18&gt;0,3*AC18,),0)</f>
        <v>0</v>
      </c>
      <c r="AA18" s="620"/>
      <c r="AB18" s="306" t="s">
        <v>13</v>
      </c>
      <c r="AC18" s="50"/>
      <c r="AH18" s="68" t="s">
        <v>46</v>
      </c>
      <c r="AI18" s="69" t="s">
        <v>48</v>
      </c>
      <c r="AJ18" s="124">
        <f>IF(AM1="SI",3*AM18,0)</f>
        <v>0</v>
      </c>
      <c r="AK18" s="623"/>
      <c r="AL18" s="306" t="s">
        <v>13</v>
      </c>
      <c r="AM18" s="50"/>
    </row>
    <row r="19" spans="1:41" ht="28.45" customHeight="1" thickBot="1" x14ac:dyDescent="0.45">
      <c r="A19" s="33" t="s">
        <v>49</v>
      </c>
      <c r="B19" s="25" t="s">
        <v>50</v>
      </c>
      <c r="C19" s="314">
        <f>IF(G1="si",IF(G19=0,0,IF(OR(G19="C1",G19="C2",G19="B2"),IF(G19="b2",3,IF(G19="c1",4,6)))),0)</f>
        <v>0</v>
      </c>
      <c r="D19" s="81"/>
      <c r="E19" s="614"/>
      <c r="F19" s="86" t="s">
        <v>51</v>
      </c>
      <c r="G19" s="370"/>
      <c r="H19" s="662" t="str">
        <f>IF(AND(G19&lt;&gt;"B2",G19&lt;&gt;"C1",G19&lt;&gt;"C2",G19&lt;&gt;""),"Inserire Cert.ne !"," ")</f>
        <v xml:space="preserve"> </v>
      </c>
      <c r="I19" s="663"/>
      <c r="J19" s="58"/>
      <c r="K19" s="58"/>
      <c r="L19" s="112"/>
      <c r="O19" s="68" t="s">
        <v>49</v>
      </c>
      <c r="P19" s="70" t="s">
        <v>52</v>
      </c>
      <c r="Q19" s="124">
        <f>IF(T1="SI",IF(T19=0,0,IF(OR(T19="C1",T19="C2",T19="B2"),IF(T19="b2",3,IF(T19="c1",4,6)))),0)</f>
        <v>0</v>
      </c>
      <c r="R19" s="617"/>
      <c r="S19" s="86" t="s">
        <v>51</v>
      </c>
      <c r="T19" s="51"/>
      <c r="U19" s="664" t="str">
        <f>IF(AND(T19&lt;&gt;"B2",T19&lt;&gt;"C1",T19&lt;&gt;"C2",T19&lt;&gt;""),"Inserire Cert.ne !"," ")</f>
        <v xml:space="preserve"> </v>
      </c>
      <c r="V19" s="665"/>
      <c r="X19" s="68" t="s">
        <v>34</v>
      </c>
      <c r="Y19" s="69" t="s">
        <v>112</v>
      </c>
      <c r="Z19" s="124">
        <f>IF(AC1="SI",IF(AC19&gt;0,12*AC19,),0)</f>
        <v>0</v>
      </c>
      <c r="AA19" s="620"/>
      <c r="AB19" s="306" t="s">
        <v>13</v>
      </c>
      <c r="AC19" s="50"/>
      <c r="AH19" s="68" t="s">
        <v>49</v>
      </c>
      <c r="AI19" s="70" t="s">
        <v>52</v>
      </c>
      <c r="AJ19" s="124">
        <f>IF(AM1="SI",IF(AM19=0,0,IF(OR(AM19="C1",AM19="C2",AM19="B2"),IF(AM19="b2",3,IF(AM19="c1",4,6)))),0)</f>
        <v>0</v>
      </c>
      <c r="AK19" s="623"/>
      <c r="AL19" s="86" t="s">
        <v>51</v>
      </c>
      <c r="AM19" s="51"/>
      <c r="AN19" s="664" t="str">
        <f>IF(AND(AM19&lt;&gt;"B2",AM19&lt;&gt;"C1",AM19&lt;&gt;"C2",AM19&lt;&gt;""),"Inserire Cert.ne !"," ")</f>
        <v xml:space="preserve"> </v>
      </c>
      <c r="AO19" s="665"/>
    </row>
    <row r="20" spans="1:41" ht="23.2" customHeight="1" thickBot="1" x14ac:dyDescent="0.45">
      <c r="A20" s="34" t="s">
        <v>53</v>
      </c>
      <c r="B20" s="26" t="s">
        <v>54</v>
      </c>
      <c r="C20" s="314">
        <f>IF(G1="SI",1*G20,0)</f>
        <v>0</v>
      </c>
      <c r="D20" s="82"/>
      <c r="E20" s="614"/>
      <c r="F20" s="307" t="s">
        <v>13</v>
      </c>
      <c r="G20" s="371"/>
      <c r="I20" s="111"/>
      <c r="J20" s="111"/>
      <c r="K20" s="111"/>
      <c r="L20" s="112"/>
      <c r="O20" s="71" t="s">
        <v>53</v>
      </c>
      <c r="P20" s="72" t="s">
        <v>55</v>
      </c>
      <c r="Q20" s="124">
        <f>IF(T1="SI",IF(T20&gt;3,3,1*T20),0)</f>
        <v>0</v>
      </c>
      <c r="R20" s="617"/>
      <c r="S20" s="307" t="s">
        <v>13</v>
      </c>
      <c r="T20" s="52"/>
      <c r="U20" s="114"/>
      <c r="X20" s="68" t="s">
        <v>37</v>
      </c>
      <c r="Y20" s="69" t="s">
        <v>113</v>
      </c>
      <c r="Z20" s="124">
        <f>IF(AC1="SI",IF(AC20&gt;0,12*AC20,0),0)</f>
        <v>0</v>
      </c>
      <c r="AA20" s="620"/>
      <c r="AB20" s="306" t="s">
        <v>13</v>
      </c>
      <c r="AC20" s="50"/>
      <c r="AH20" s="71" t="s">
        <v>53</v>
      </c>
      <c r="AI20" s="72" t="s">
        <v>55</v>
      </c>
      <c r="AJ20" s="124">
        <f>IF(AM1="SI",IF(AM20&gt;3,3,1*AM20),0)</f>
        <v>0</v>
      </c>
      <c r="AK20" s="623"/>
      <c r="AL20" s="307" t="s">
        <v>13</v>
      </c>
      <c r="AM20" s="52"/>
      <c r="AN20" s="114"/>
    </row>
    <row r="21" spans="1:41" ht="33" customHeight="1" thickBot="1" x14ac:dyDescent="0.45">
      <c r="A21" s="34" t="s">
        <v>56</v>
      </c>
      <c r="B21" s="26" t="s">
        <v>57</v>
      </c>
      <c r="C21" s="314">
        <f>IF(G1="si",3*G21,0)</f>
        <v>0</v>
      </c>
      <c r="D21" s="82"/>
      <c r="E21" s="614"/>
      <c r="F21" s="307" t="s">
        <v>13</v>
      </c>
      <c r="G21" s="372"/>
      <c r="O21" s="71" t="s">
        <v>56</v>
      </c>
      <c r="P21" s="72" t="s">
        <v>58</v>
      </c>
      <c r="Q21" s="124">
        <f>IF(T1="SI",3*T21,0)</f>
        <v>0</v>
      </c>
      <c r="R21" s="617"/>
      <c r="S21" s="307" t="s">
        <v>13</v>
      </c>
      <c r="T21" s="53"/>
      <c r="U21" s="114"/>
      <c r="X21" s="68" t="s">
        <v>40</v>
      </c>
      <c r="Y21" s="69" t="s">
        <v>119</v>
      </c>
      <c r="Z21" s="124">
        <f>IF(AC1="SI",IF(AC21&gt;0,IF(AC21&gt;1,2,0),0),0)</f>
        <v>0</v>
      </c>
      <c r="AA21" s="620"/>
      <c r="AB21" s="306" t="s">
        <v>13</v>
      </c>
      <c r="AC21" s="50"/>
      <c r="AH21" s="71" t="s">
        <v>56</v>
      </c>
      <c r="AI21" s="72" t="s">
        <v>58</v>
      </c>
      <c r="AJ21" s="124">
        <f>IF(AM1="SI",3*AM21,0)</f>
        <v>0</v>
      </c>
      <c r="AK21" s="623"/>
      <c r="AL21" s="307" t="s">
        <v>13</v>
      </c>
      <c r="AM21" s="53"/>
      <c r="AN21" s="114"/>
    </row>
    <row r="22" spans="1:41" ht="25.5" customHeight="1" thickBot="1" x14ac:dyDescent="0.45">
      <c r="A22" s="36" t="s">
        <v>59</v>
      </c>
      <c r="B22" s="27" t="s">
        <v>60</v>
      </c>
      <c r="C22" s="314">
        <f>IF(G1="si",IF(G22&gt;4,2,0.5*G22),0)</f>
        <v>0</v>
      </c>
      <c r="D22" s="83"/>
      <c r="E22" s="614"/>
      <c r="F22" s="307" t="s">
        <v>13</v>
      </c>
      <c r="G22" s="373"/>
      <c r="I22" s="111"/>
      <c r="J22" s="111"/>
      <c r="K22" s="111"/>
      <c r="O22" s="73" t="s">
        <v>59</v>
      </c>
      <c r="P22" s="74" t="s">
        <v>60</v>
      </c>
      <c r="Q22" s="124">
        <f>IF(T22&gt;4,2,0.5*T22)</f>
        <v>0</v>
      </c>
      <c r="R22" s="617"/>
      <c r="S22" s="307" t="s">
        <v>13</v>
      </c>
      <c r="T22" s="54"/>
      <c r="U22" s="114"/>
      <c r="X22" s="68" t="s">
        <v>43</v>
      </c>
      <c r="Y22" s="69" t="s">
        <v>114</v>
      </c>
      <c r="Z22" s="124">
        <f>IF(AC1="SI",IF(AC22&gt;0,6*AC22,0),0)</f>
        <v>0</v>
      </c>
      <c r="AA22" s="620"/>
      <c r="AB22" s="306" t="s">
        <v>13</v>
      </c>
      <c r="AC22" s="50"/>
      <c r="AH22" s="73" t="s">
        <v>59</v>
      </c>
      <c r="AI22" s="74" t="s">
        <v>60</v>
      </c>
      <c r="AJ22" s="124">
        <f>IF(AM22&gt;4,2,0.5*AM22)</f>
        <v>0</v>
      </c>
      <c r="AK22" s="623"/>
      <c r="AL22" s="307" t="s">
        <v>13</v>
      </c>
      <c r="AM22" s="54"/>
      <c r="AN22" s="114"/>
    </row>
    <row r="23" spans="1:41" ht="27" customHeight="1" thickBot="1" x14ac:dyDescent="0.5">
      <c r="A23" s="38"/>
      <c r="B23" s="28" t="s">
        <v>61</v>
      </c>
      <c r="C23" s="121">
        <f>SUM(C6:C22)</f>
        <v>0</v>
      </c>
      <c r="D23" s="84"/>
      <c r="E23" s="614"/>
      <c r="F23" s="630"/>
      <c r="G23" s="631"/>
      <c r="I23" s="111"/>
      <c r="J23" s="111"/>
      <c r="K23" s="111"/>
      <c r="O23" s="75"/>
      <c r="P23" s="76" t="s">
        <v>61</v>
      </c>
      <c r="Q23" s="103">
        <f>SUM(Q6:Q22)</f>
        <v>0</v>
      </c>
      <c r="R23" s="617"/>
      <c r="S23" s="77"/>
      <c r="T23" s="61"/>
      <c r="U23" s="114"/>
      <c r="X23" s="68" t="s">
        <v>46</v>
      </c>
      <c r="Y23" s="69" t="s">
        <v>115</v>
      </c>
      <c r="Z23" s="124">
        <f>IF(AC1="si",IF(AC23&gt;0,3*AC23,0),0)</f>
        <v>0</v>
      </c>
      <c r="AA23" s="620"/>
      <c r="AB23" s="306" t="s">
        <v>13</v>
      </c>
      <c r="AC23" s="50"/>
      <c r="AH23" s="75"/>
      <c r="AI23" s="76" t="s">
        <v>61</v>
      </c>
      <c r="AJ23" s="103">
        <f>SUM(AJ6:AJ22)</f>
        <v>0</v>
      </c>
      <c r="AK23" s="623"/>
      <c r="AL23" s="77"/>
      <c r="AM23" s="61"/>
      <c r="AN23" s="114"/>
    </row>
    <row r="24" spans="1:41" ht="24" customHeight="1" thickBot="1" x14ac:dyDescent="0.45">
      <c r="A24" s="195" t="s">
        <v>160</v>
      </c>
      <c r="B24" s="196" t="s">
        <v>222</v>
      </c>
      <c r="C24" s="118">
        <f>+'TITOLI SERVIZIO'!EG42</f>
        <v>0</v>
      </c>
      <c r="D24" s="45"/>
      <c r="E24" s="614"/>
      <c r="F24" s="330" t="s">
        <v>244</v>
      </c>
      <c r="G24" s="7"/>
      <c r="I24" s="112"/>
      <c r="J24" s="112"/>
      <c r="K24" s="112"/>
      <c r="O24" s="195" t="s">
        <v>160</v>
      </c>
      <c r="P24" s="196" t="s">
        <v>222</v>
      </c>
      <c r="Q24" s="303">
        <f>+'TITOLI SERVIZIO'!EG42</f>
        <v>0</v>
      </c>
      <c r="R24" s="617"/>
      <c r="S24" s="296" t="s">
        <v>244</v>
      </c>
      <c r="T24" s="7"/>
      <c r="U24" s="114"/>
      <c r="X24" s="68" t="s">
        <v>49</v>
      </c>
      <c r="Y24" s="70" t="s">
        <v>52</v>
      </c>
      <c r="Z24" s="124">
        <f>IF(AC1="SI",IF(AC24=0,0,IF(OR(AC24="C1",AC24="C2",AC24="B2"),IF(AC24="b2",3,IF(AC24="c1",4,6)))),0)</f>
        <v>0</v>
      </c>
      <c r="AA24" s="620"/>
      <c r="AB24" s="86" t="s">
        <v>51</v>
      </c>
      <c r="AC24" s="50"/>
      <c r="AD24" s="664" t="str">
        <f>IF(AND(AC24&lt;&gt;"B2",AC24&lt;&gt;"C1",AC24&lt;&gt;"C2",AC24&lt;&gt;""),"Inserire Cert.ne !"," ")</f>
        <v xml:space="preserve"> </v>
      </c>
      <c r="AE24" s="665"/>
      <c r="AH24" s="195" t="s">
        <v>160</v>
      </c>
      <c r="AI24" s="196" t="s">
        <v>222</v>
      </c>
      <c r="AJ24" s="303">
        <f>+'TITOLI SERVIZIO'!EG42</f>
        <v>0</v>
      </c>
      <c r="AK24" s="623"/>
      <c r="AL24" s="296" t="s">
        <v>244</v>
      </c>
      <c r="AM24" s="7"/>
      <c r="AN24" s="114"/>
    </row>
    <row r="25" spans="1:41" ht="23.25" customHeight="1" thickBot="1" x14ac:dyDescent="0.45">
      <c r="A25" s="119"/>
      <c r="B25" s="196" t="s">
        <v>223</v>
      </c>
      <c r="C25" s="118">
        <f>+'TITOLI SERVIZIO'!EY42</f>
        <v>0</v>
      </c>
      <c r="D25" s="82"/>
      <c r="E25" s="614"/>
      <c r="F25" s="331">
        <f>IF((C24+C25)&lt;&gt;'TITOLI SERVIZIO'!EP42,"ERRORE",+'TITOLI SERVIZIO'!EP42)</f>
        <v>0</v>
      </c>
      <c r="G25" s="7"/>
      <c r="I25" s="112"/>
      <c r="J25" s="112"/>
      <c r="K25" s="112"/>
      <c r="O25" s="119"/>
      <c r="P25" s="196" t="s">
        <v>223</v>
      </c>
      <c r="Q25" s="303">
        <f>+'TITOLI SERVIZIO'!EY42</f>
        <v>0</v>
      </c>
      <c r="R25" s="617"/>
      <c r="S25" s="297">
        <f>IF((Q24+Q25)&lt;&gt;'TITOLI SERVIZIO'!EP42,"ERRORE",+'TITOLI SERVIZIO'!EP42)</f>
        <v>0</v>
      </c>
      <c r="T25" s="7"/>
      <c r="U25" s="114"/>
      <c r="X25" s="71" t="s">
        <v>53</v>
      </c>
      <c r="Y25" s="72" t="s">
        <v>55</v>
      </c>
      <c r="Z25" s="124">
        <f>IF(AC1="SI",IF(AC25&gt;0,1*AC25,0),0)</f>
        <v>0</v>
      </c>
      <c r="AA25" s="620"/>
      <c r="AB25" s="307" t="s">
        <v>13</v>
      </c>
      <c r="AC25" s="132"/>
      <c r="AD25" s="134" t="str">
        <f>IF(AND(AC25&lt;&gt;"B2",AC25&lt;&gt;"C1",AC25&lt;&gt;"C2",AC25&lt;&gt;""),"Inserire Cert.ne !"," ")</f>
        <v xml:space="preserve"> </v>
      </c>
      <c r="AE25" s="115"/>
      <c r="AH25" s="119"/>
      <c r="AI25" s="196" t="s">
        <v>223</v>
      </c>
      <c r="AJ25" s="303">
        <f>+'TITOLI SERVIZIO'!EY42</f>
        <v>0</v>
      </c>
      <c r="AK25" s="623"/>
      <c r="AL25" s="297">
        <f>IF((AJ24+AJ25)&lt;&gt;'TITOLI SERVIZIO'!EP42,"ERRORE",+'TITOLI SERVIZIO'!EP42)</f>
        <v>0</v>
      </c>
      <c r="AM25" s="7"/>
      <c r="AN25" s="114"/>
    </row>
    <row r="26" spans="1:41" ht="26.95" customHeight="1" thickBot="1" x14ac:dyDescent="0.45">
      <c r="A26" s="36"/>
      <c r="B26" s="116" t="s">
        <v>124</v>
      </c>
      <c r="C26" s="118"/>
      <c r="D26" s="83"/>
      <c r="E26" s="614"/>
      <c r="F26" s="19"/>
      <c r="G26" s="7"/>
      <c r="I26" s="112"/>
      <c r="J26" s="112"/>
      <c r="K26" s="112"/>
      <c r="O26" s="36"/>
      <c r="P26" s="116" t="s">
        <v>124</v>
      </c>
      <c r="Q26" s="304"/>
      <c r="R26" s="617"/>
      <c r="S26" s="19"/>
      <c r="T26" s="7"/>
      <c r="X26" s="71" t="s">
        <v>56</v>
      </c>
      <c r="Y26" s="72" t="s">
        <v>120</v>
      </c>
      <c r="Z26" s="124">
        <f>IF(AC1="SI",IF(AC26&gt;0,3*AC26,0),0)</f>
        <v>0</v>
      </c>
      <c r="AA26" s="620"/>
      <c r="AB26" s="307" t="s">
        <v>13</v>
      </c>
      <c r="AC26" s="52"/>
      <c r="AH26" s="36"/>
      <c r="AI26" s="116" t="s">
        <v>124</v>
      </c>
      <c r="AJ26" s="304"/>
      <c r="AK26" s="623"/>
      <c r="AL26" s="19"/>
      <c r="AM26" s="7"/>
    </row>
    <row r="27" spans="1:41" ht="37.5" customHeight="1" thickBot="1" x14ac:dyDescent="0.45">
      <c r="A27" s="40"/>
      <c r="B27" s="117" t="s">
        <v>123</v>
      </c>
      <c r="C27" s="118"/>
      <c r="D27" s="327"/>
      <c r="E27" s="614"/>
      <c r="F27" s="19"/>
      <c r="G27" s="7"/>
      <c r="I27" s="113"/>
      <c r="J27" s="113"/>
      <c r="K27" s="113"/>
      <c r="O27" s="40"/>
      <c r="P27" s="117" t="s">
        <v>123</v>
      </c>
      <c r="Q27" s="304"/>
      <c r="R27" s="617"/>
      <c r="S27" s="19"/>
      <c r="T27" s="7"/>
      <c r="X27" s="73" t="s">
        <v>59</v>
      </c>
      <c r="Y27" s="72" t="s">
        <v>116</v>
      </c>
      <c r="Z27" s="124">
        <f>IF(AC1="SI",IF(AC27&gt;0,IF(AC27&gt;4,2,0.5*AC27),0),0)</f>
        <v>0</v>
      </c>
      <c r="AA27" s="620"/>
      <c r="AB27" s="307" t="s">
        <v>13</v>
      </c>
      <c r="AC27" s="53"/>
      <c r="AH27" s="40"/>
      <c r="AI27" s="117" t="s">
        <v>123</v>
      </c>
      <c r="AJ27" s="304"/>
      <c r="AK27" s="623"/>
      <c r="AL27" s="19"/>
      <c r="AM27" s="7"/>
    </row>
    <row r="28" spans="1:41" ht="22.5" customHeight="1" thickBot="1" x14ac:dyDescent="0.5">
      <c r="A28" s="38"/>
      <c r="B28" s="216" t="s">
        <v>62</v>
      </c>
      <c r="C28" s="120">
        <f>+C24+C25-C26+C27</f>
        <v>0</v>
      </c>
      <c r="D28" s="84"/>
      <c r="E28" s="614"/>
      <c r="G28" s="7"/>
      <c r="O28" s="38"/>
      <c r="P28" s="216" t="s">
        <v>62</v>
      </c>
      <c r="Q28" s="89">
        <f>+Q24+Q25-Q26+Q27</f>
        <v>0</v>
      </c>
      <c r="R28" s="617"/>
      <c r="S28" s="19"/>
      <c r="T28" s="7"/>
      <c r="X28" s="129"/>
      <c r="Y28" s="130"/>
      <c r="Z28" s="131"/>
      <c r="AA28" s="620"/>
      <c r="AB28" s="77"/>
      <c r="AC28" s="133"/>
      <c r="AH28" s="38"/>
      <c r="AI28" s="216" t="s">
        <v>62</v>
      </c>
      <c r="AJ28" s="320">
        <f>+AJ24+AJ25-AJ26+AJ27</f>
        <v>0</v>
      </c>
      <c r="AK28" s="623"/>
      <c r="AL28" s="19"/>
      <c r="AM28" s="7"/>
    </row>
    <row r="29" spans="1:41" ht="24" customHeight="1" thickBot="1" x14ac:dyDescent="0.45">
      <c r="A29" s="36"/>
      <c r="B29" s="1"/>
      <c r="C29" s="5"/>
      <c r="D29" s="5"/>
      <c r="E29" s="614"/>
      <c r="F29" s="19"/>
      <c r="G29" s="7"/>
      <c r="O29" s="73"/>
      <c r="P29" s="1"/>
      <c r="Q29" s="5"/>
      <c r="R29" s="617"/>
      <c r="X29" s="75"/>
      <c r="Y29" s="127" t="s">
        <v>122</v>
      </c>
      <c r="Z29" s="103">
        <f>SUM(Z11:Z28)</f>
        <v>0</v>
      </c>
      <c r="AA29" s="620"/>
      <c r="AB29" s="61"/>
      <c r="AC29" s="61"/>
      <c r="AH29" s="73"/>
      <c r="AI29" s="1"/>
      <c r="AJ29" s="5"/>
      <c r="AK29" s="623"/>
    </row>
    <row r="30" spans="1:41" ht="26.25" customHeight="1" thickTop="1" thickBot="1" x14ac:dyDescent="0.45">
      <c r="A30" s="660" t="s">
        <v>63</v>
      </c>
      <c r="B30" s="661"/>
      <c r="C30" s="123">
        <f>+C4+C23+C28</f>
        <v>0</v>
      </c>
      <c r="D30" s="328"/>
      <c r="E30" s="614"/>
      <c r="F30" s="289"/>
      <c r="O30" s="632" t="s">
        <v>63</v>
      </c>
      <c r="P30" s="633"/>
      <c r="Q30" s="305">
        <f>+Q4+Q5+Q23+Q28</f>
        <v>0</v>
      </c>
      <c r="R30" s="617"/>
      <c r="X30" s="195" t="s">
        <v>160</v>
      </c>
      <c r="Y30" s="294" t="s">
        <v>222</v>
      </c>
      <c r="Z30" s="303">
        <f>+'TITOLI SERVIZIO'!EG42</f>
        <v>0</v>
      </c>
      <c r="AA30" s="620"/>
      <c r="AB30" s="330" t="s">
        <v>244</v>
      </c>
      <c r="AC30" s="7"/>
      <c r="AH30" s="632" t="s">
        <v>63</v>
      </c>
      <c r="AI30" s="633"/>
      <c r="AJ30" s="305">
        <f>+AJ4+AJ5+AJ23+AJ28</f>
        <v>0</v>
      </c>
      <c r="AK30" s="623"/>
    </row>
    <row r="31" spans="1:41" ht="23.25" thickTop="1" thickBot="1" x14ac:dyDescent="0.45">
      <c r="A31" s="643">
        <v>1</v>
      </c>
      <c r="B31" s="643"/>
      <c r="C31" s="643"/>
      <c r="E31" s="615"/>
      <c r="F31" s="638" t="str">
        <f>IF(G1=0,"",IF(H2&lt;&gt;C30,"RETTIFICA","CONVALIDA"))</f>
        <v/>
      </c>
      <c r="G31" s="639"/>
      <c r="O31" s="644">
        <v>2</v>
      </c>
      <c r="P31" s="645"/>
      <c r="Q31" s="645"/>
      <c r="R31" s="618"/>
      <c r="S31" s="640" t="str">
        <f>IF(T1=0,"",IF(U2&lt;&gt;Q30,"RETTIFICA","CONVALIDA"))</f>
        <v>CONVALIDA</v>
      </c>
      <c r="T31" s="639"/>
      <c r="X31" s="119"/>
      <c r="Y31" s="295" t="s">
        <v>223</v>
      </c>
      <c r="Z31" s="336">
        <f>+'TITOLI SERVIZIO'!EY42</f>
        <v>0</v>
      </c>
      <c r="AA31" s="620"/>
      <c r="AB31" s="331">
        <f>IF((Z30+Z31)&lt;&gt;'TITOLI SERVIZIO'!EP42,"ERRORE",+'TITOLI SERVIZIO'!EP42)</f>
        <v>0</v>
      </c>
      <c r="AC31" s="7"/>
      <c r="AH31" s="646">
        <v>4</v>
      </c>
      <c r="AI31" s="647"/>
      <c r="AJ31" s="648"/>
      <c r="AK31" s="624"/>
      <c r="AL31" s="640" t="str">
        <f>IF(AM1=0,"",IF(AN2&lt;&gt;AJ30,"RETTIFICA","CONVALIDA"))</f>
        <v>CONVALIDA</v>
      </c>
      <c r="AM31" s="639"/>
    </row>
    <row r="32" spans="1:41" ht="20.25" customHeight="1" thickBot="1" x14ac:dyDescent="0.45">
      <c r="X32" s="36"/>
      <c r="Y32" s="291" t="s">
        <v>225</v>
      </c>
      <c r="Z32" s="304"/>
      <c r="AA32" s="620"/>
      <c r="AB32" s="19"/>
      <c r="AC32" s="7"/>
    </row>
    <row r="33" spans="6:29" ht="26.25" customHeight="1" thickBot="1" x14ac:dyDescent="0.45">
      <c r="X33" s="40"/>
      <c r="Y33" s="292" t="s">
        <v>123</v>
      </c>
      <c r="Z33" s="304"/>
      <c r="AA33" s="620"/>
      <c r="AB33" s="19"/>
      <c r="AC33" s="7"/>
    </row>
    <row r="34" spans="6:29" ht="23.25" customHeight="1" thickBot="1" x14ac:dyDescent="0.45">
      <c r="F34" s="1" t="s">
        <v>64</v>
      </c>
      <c r="X34" s="75"/>
      <c r="Y34" s="290" t="s">
        <v>224</v>
      </c>
      <c r="Z34" s="89">
        <f>+Z30+Z31-Z32+Z33</f>
        <v>0</v>
      </c>
      <c r="AA34" s="620"/>
      <c r="AB34" s="19"/>
      <c r="AC34" s="7"/>
    </row>
    <row r="35" spans="6:29" ht="13.5" thickBot="1" x14ac:dyDescent="0.45">
      <c r="X35" s="73"/>
      <c r="Y35" s="1"/>
      <c r="Z35" s="5"/>
      <c r="AA35" s="620"/>
    </row>
    <row r="36" spans="6:29" ht="23.75" customHeight="1" thickBot="1" x14ac:dyDescent="0.45">
      <c r="X36" s="628" t="s">
        <v>63</v>
      </c>
      <c r="Y36" s="629"/>
      <c r="Z36" s="90">
        <f>Z10+Z29+Z34</f>
        <v>0</v>
      </c>
      <c r="AA36" s="620"/>
    </row>
    <row r="37" spans="6:29" ht="33" thickBot="1" x14ac:dyDescent="0.45">
      <c r="X37" s="649">
        <v>3</v>
      </c>
      <c r="Y37" s="649"/>
      <c r="Z37" s="649"/>
      <c r="AA37" s="621"/>
      <c r="AB37" s="638" t="str">
        <f>IF(AC1=0,"",IF(AD2&lt;&gt;Z36,"RETTIFICA","CONVALIDA"))</f>
        <v/>
      </c>
      <c r="AC37" s="639"/>
    </row>
  </sheetData>
  <sheetProtection algorithmName="SHA-512" hashValue="IxxUV6/tfKw1InFhmzafpMNRDF9Nzc15Do3bekfBBcOfTBn7jnCrwKkTz2grNOfbSRXDfEgseanwTXciOolp2w==" saltValue="UloS41N3fpCIY4vRICIyDQ==" spinCount="100000" sheet="1" objects="1" scenarios="1"/>
  <mergeCells count="42">
    <mergeCell ref="AP1:AP7"/>
    <mergeCell ref="AI3:AJ3"/>
    <mergeCell ref="AL6:AM6"/>
    <mergeCell ref="AN19:AO19"/>
    <mergeCell ref="AL2:AM2"/>
    <mergeCell ref="AL31:AM31"/>
    <mergeCell ref="AB37:AC37"/>
    <mergeCell ref="AH30:AI30"/>
    <mergeCell ref="AO1:AO7"/>
    <mergeCell ref="AE1:AE7"/>
    <mergeCell ref="A31:C31"/>
    <mergeCell ref="O31:Q31"/>
    <mergeCell ref="AH31:AJ31"/>
    <mergeCell ref="X37:Z37"/>
    <mergeCell ref="F2:G2"/>
    <mergeCell ref="S2:T2"/>
    <mergeCell ref="AB2:AC2"/>
    <mergeCell ref="B3:D3"/>
    <mergeCell ref="B5:D5"/>
    <mergeCell ref="A30:B30"/>
    <mergeCell ref="H19:I19"/>
    <mergeCell ref="U19:V19"/>
    <mergeCell ref="AD24:AE24"/>
    <mergeCell ref="I1:I7"/>
    <mergeCell ref="V1:V7"/>
    <mergeCell ref="Y3:Z3"/>
    <mergeCell ref="E1:E31"/>
    <mergeCell ref="R1:R31"/>
    <mergeCell ref="AA1:AA37"/>
    <mergeCell ref="AK1:AK31"/>
    <mergeCell ref="AF1:AF7"/>
    <mergeCell ref="X10:Y10"/>
    <mergeCell ref="X36:Y36"/>
    <mergeCell ref="F23:G23"/>
    <mergeCell ref="O30:P30"/>
    <mergeCell ref="P3:Q3"/>
    <mergeCell ref="S6:T6"/>
    <mergeCell ref="J1:J7"/>
    <mergeCell ref="W1:W7"/>
    <mergeCell ref="F31:G31"/>
    <mergeCell ref="S31:T31"/>
    <mergeCell ref="F5:G5"/>
  </mergeCells>
  <pageMargins left="0.7" right="0.7" top="0.75" bottom="0.75" header="0.3" footer="0.3"/>
  <pageSetup paperSize="9" scale="10" fitToHeight="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5A595-9EA3-405B-A63C-84879EB3B71E}">
  <dimension ref="A1:AP37"/>
  <sheetViews>
    <sheetView zoomScale="60" zoomScaleNormal="60" workbookViewId="0">
      <selection activeCell="AN2" sqref="AN2"/>
    </sheetView>
  </sheetViews>
  <sheetFormatPr defaultRowHeight="13.15" x14ac:dyDescent="0.4"/>
  <cols>
    <col min="1" max="1" width="10.28515625" customWidth="1"/>
    <col min="2" max="2" width="92.42578125" customWidth="1"/>
    <col min="3" max="3" width="17.92578125" customWidth="1"/>
    <col min="4" max="4" width="0.92578125" hidden="1" customWidth="1"/>
    <col min="6" max="6" width="24.0703125" customWidth="1"/>
    <col min="7" max="7" width="17.0703125" customWidth="1"/>
    <col min="8" max="8" width="19.78515625" customWidth="1"/>
    <col min="10" max="10" width="9.42578125" customWidth="1"/>
    <col min="12" max="12" width="3.5703125" customWidth="1"/>
    <col min="13" max="13" width="1.42578125" customWidth="1"/>
    <col min="14" max="14" width="3" customWidth="1"/>
    <col min="16" max="16" width="97.28515625" customWidth="1"/>
    <col min="17" max="17" width="13.28515625" customWidth="1"/>
    <col min="19" max="19" width="19.7109375" customWidth="1"/>
    <col min="20" max="20" width="17.42578125" customWidth="1"/>
    <col min="21" max="21" width="17.7109375" customWidth="1"/>
    <col min="25" max="25" width="88.2109375" customWidth="1"/>
    <col min="26" max="26" width="13" customWidth="1"/>
    <col min="28" max="28" width="23.0703125" customWidth="1"/>
    <col min="29" max="29" width="15.92578125" customWidth="1"/>
    <col min="30" max="30" width="19" customWidth="1"/>
    <col min="35" max="35" width="99" customWidth="1"/>
    <col min="36" max="36" width="11.92578125" customWidth="1"/>
    <col min="38" max="38" width="22" customWidth="1"/>
    <col min="39" max="39" width="15.5703125" customWidth="1"/>
    <col min="40" max="40" width="14.92578125" customWidth="1"/>
    <col min="495" max="495" width="4.2109375" customWidth="1"/>
  </cols>
  <sheetData>
    <row r="1" spans="1:42" ht="55.5" customHeight="1" thickTop="1" thickBot="1" x14ac:dyDescent="0.45">
      <c r="A1" s="179" t="s">
        <v>92</v>
      </c>
      <c r="B1" s="55" t="s">
        <v>285</v>
      </c>
      <c r="C1" s="324" t="s">
        <v>286</v>
      </c>
      <c r="D1" s="47"/>
      <c r="E1" s="684" t="s">
        <v>93</v>
      </c>
      <c r="F1" s="128" t="s">
        <v>125</v>
      </c>
      <c r="G1" s="60"/>
      <c r="H1" s="59" t="s">
        <v>149</v>
      </c>
      <c r="I1" s="666" t="str">
        <f>IF(AND(G1="SI",  OR(AC1="SI",T1="SI")     ),"Hai inserito piu CDC !","")</f>
        <v/>
      </c>
      <c r="J1" s="625" t="str">
        <f>IF(AND(G1&lt;&gt;"si",G1&lt;&gt;"NO",G1&lt;&gt;""),"Devi inserire SI o NO !!"," ")</f>
        <v xml:space="preserve"> </v>
      </c>
      <c r="O1" s="182" t="s">
        <v>129</v>
      </c>
      <c r="P1" s="138"/>
      <c r="Q1" s="322"/>
      <c r="R1" s="677" t="s">
        <v>132</v>
      </c>
      <c r="S1" s="178" t="s">
        <v>148</v>
      </c>
      <c r="T1" s="325" t="s">
        <v>242</v>
      </c>
      <c r="U1" s="59"/>
      <c r="V1" s="625" t="str">
        <f>IF(AND(T1="SI",OR(AC1="SI",G1="SI")),"hai inserito piu CDC!","")</f>
        <v/>
      </c>
      <c r="W1" s="625" t="str">
        <f>IF(AND(T1&lt;&gt;"si",T1&lt;&gt;"NO",T1&lt;&gt;""),"Devi inserire SI o NO !!"," ")</f>
        <v xml:space="preserve"> </v>
      </c>
      <c r="X1" s="186" t="s">
        <v>91</v>
      </c>
      <c r="Y1" s="63"/>
      <c r="Z1" s="324" t="str">
        <f>+'TITOLI SERVIZIO'!E8</f>
        <v>B</v>
      </c>
      <c r="AA1" s="672" t="s">
        <v>94</v>
      </c>
      <c r="AB1" s="178" t="s">
        <v>147</v>
      </c>
      <c r="AC1" s="60"/>
      <c r="AD1" s="59" t="s">
        <v>150</v>
      </c>
      <c r="AE1" s="625" t="str">
        <f>IF(AND(AC1="SI",OR(T1="SI",G1="SI",AM1="SI")),"E R R O R E !!","")</f>
        <v/>
      </c>
      <c r="AF1" s="625" t="str">
        <f>IF(AND(AC1&lt;&gt;"si",AC1&lt;&gt;"NO",AC1&lt;&gt;""),"Devi inserire SI o NO !!"," ")</f>
        <v xml:space="preserve"> </v>
      </c>
      <c r="AH1" s="185" t="s">
        <v>141</v>
      </c>
      <c r="AI1" s="138"/>
      <c r="AJ1" s="338"/>
      <c r="AK1" s="622" t="s">
        <v>142</v>
      </c>
      <c r="AL1" s="178" t="s">
        <v>143</v>
      </c>
      <c r="AM1" s="316" t="s">
        <v>242</v>
      </c>
      <c r="AN1" s="59" t="s">
        <v>149</v>
      </c>
      <c r="AO1" s="625" t="str">
        <f>IF(AND(AM1="SI",OR(G1="SI",AC1="SI",T1)),"hai inserito piu CDC!","")</f>
        <v/>
      </c>
      <c r="AP1" s="625" t="str">
        <f>IF(AND(AM1&lt;&gt;"si",AM1&lt;&gt;"NO",AM1&lt;&gt;""),"Devi inserire SI o NO !!"," ")</f>
        <v xml:space="preserve"> </v>
      </c>
    </row>
    <row r="2" spans="1:42" ht="40.25" customHeight="1" thickTop="1" thickBot="1" x14ac:dyDescent="0.45">
      <c r="A2" s="181">
        <v>1</v>
      </c>
      <c r="B2" s="177" t="s">
        <v>136</v>
      </c>
      <c r="C2" s="184" t="s">
        <v>134</v>
      </c>
      <c r="E2" s="685"/>
      <c r="F2" s="652" t="s">
        <v>258</v>
      </c>
      <c r="G2" s="653"/>
      <c r="H2" s="460"/>
      <c r="I2" s="666"/>
      <c r="J2" s="625"/>
      <c r="O2" s="181">
        <v>2</v>
      </c>
      <c r="P2" s="177" t="s">
        <v>136</v>
      </c>
      <c r="Q2" s="184" t="s">
        <v>134</v>
      </c>
      <c r="R2" s="678"/>
      <c r="S2" s="652" t="s">
        <v>257</v>
      </c>
      <c r="T2" s="653"/>
      <c r="U2" s="460"/>
      <c r="V2" s="625"/>
      <c r="W2" s="625"/>
      <c r="X2" s="181">
        <v>3</v>
      </c>
      <c r="Y2" s="177" t="s">
        <v>135</v>
      </c>
      <c r="Z2" s="184" t="s">
        <v>134</v>
      </c>
      <c r="AA2" s="673"/>
      <c r="AB2" s="652" t="s">
        <v>257</v>
      </c>
      <c r="AC2" s="653"/>
      <c r="AD2" s="460"/>
      <c r="AE2" s="625"/>
      <c r="AF2" s="625"/>
      <c r="AH2" s="181">
        <v>4</v>
      </c>
      <c r="AI2" s="177" t="s">
        <v>136</v>
      </c>
      <c r="AJ2" s="302" t="s">
        <v>134</v>
      </c>
      <c r="AK2" s="623"/>
      <c r="AL2" s="681" t="s">
        <v>258</v>
      </c>
      <c r="AM2" s="651"/>
      <c r="AN2" s="460"/>
      <c r="AO2" s="625"/>
      <c r="AP2" s="625"/>
    </row>
    <row r="3" spans="1:42" ht="30.75" customHeight="1" thickBot="1" x14ac:dyDescent="0.45">
      <c r="A3" s="180" t="s">
        <v>2</v>
      </c>
      <c r="B3" s="682" t="s">
        <v>3</v>
      </c>
      <c r="C3" s="656"/>
      <c r="D3" s="656"/>
      <c r="E3" s="685"/>
      <c r="F3" s="308" t="s">
        <v>4</v>
      </c>
      <c r="G3" s="309" t="s">
        <v>5</v>
      </c>
      <c r="H3" s="310" t="s">
        <v>6</v>
      </c>
      <c r="I3" s="666"/>
      <c r="J3" s="625"/>
      <c r="K3" s="110"/>
      <c r="L3" s="110"/>
      <c r="O3" s="183" t="s">
        <v>2</v>
      </c>
      <c r="P3" s="679" t="s">
        <v>3</v>
      </c>
      <c r="Q3" s="683"/>
      <c r="R3" s="678"/>
      <c r="S3" s="164" t="s">
        <v>0</v>
      </c>
      <c r="T3" s="149" t="s">
        <v>1</v>
      </c>
      <c r="U3" s="114"/>
      <c r="V3" s="625"/>
      <c r="W3" s="625"/>
      <c r="X3" s="183" t="s">
        <v>2</v>
      </c>
      <c r="Y3" s="675" t="s">
        <v>3</v>
      </c>
      <c r="Z3" s="676"/>
      <c r="AA3" s="673"/>
      <c r="AB3" s="148" t="s">
        <v>0</v>
      </c>
      <c r="AC3" s="149" t="s">
        <v>1</v>
      </c>
      <c r="AE3" s="625"/>
      <c r="AF3" s="625"/>
      <c r="AH3" s="183" t="s">
        <v>2</v>
      </c>
      <c r="AI3" s="679" t="s">
        <v>3</v>
      </c>
      <c r="AJ3" s="680"/>
      <c r="AK3" s="623"/>
      <c r="AL3" s="148" t="s">
        <v>0</v>
      </c>
      <c r="AM3" s="149" t="s">
        <v>1</v>
      </c>
      <c r="AN3" s="114"/>
      <c r="AO3" s="625"/>
      <c r="AP3" s="625"/>
    </row>
    <row r="4" spans="1:42" ht="32" customHeight="1" thickBot="1" x14ac:dyDescent="0.45">
      <c r="A4" s="30" t="s">
        <v>7</v>
      </c>
      <c r="B4" s="29" t="s">
        <v>8</v>
      </c>
      <c r="C4" s="122">
        <f>IF(G1="SI", IF(AND(F4=0,G4=0),0, IF(H4="si",   IF(F4&gt;0,  16+((F4-76)*0.5),     IF(G4&gt;0,     16+(ROUND((G4*110/100),0)-76)*0.5)),    IF(F4&gt;0,12+((F4-76)*0.5),IF(G4&gt;0,12+(ROUND((G4*110/100),0)-76)*0.5)))),0)</f>
        <v>0</v>
      </c>
      <c r="D4" s="62"/>
      <c r="E4" s="685"/>
      <c r="F4" s="386">
        <v>100</v>
      </c>
      <c r="G4" s="387"/>
      <c r="H4" s="388"/>
      <c r="I4" s="666"/>
      <c r="J4" s="625"/>
      <c r="L4" s="110"/>
      <c r="O4" s="140" t="s">
        <v>7</v>
      </c>
      <c r="P4" s="139" t="s">
        <v>90</v>
      </c>
      <c r="Q4" s="88">
        <f>IF(T1="si",IF(S4=0,0,IF(T4=0,0,IF(S4*100/T4&gt;100," ? ",IF(S4*100/T4&gt;95,24,IF(S4*100/T4&gt;90,22,IF(S4*100/T4&gt;85,18,IF(S4*100/T4&gt;80,16,IF(S4*100/T4&gt;75,14,IF(S4*100/T4&gt;70,12,IF(S4*100/T4&gt;65,10,8)))))))))),0)</f>
        <v>0</v>
      </c>
      <c r="R4" s="678"/>
      <c r="S4" s="106"/>
      <c r="T4" s="64"/>
      <c r="U4" s="176" t="str">
        <f>IF(AND(S4&lt;&gt;0,T4=0),"Completa il voto!!","")</f>
        <v/>
      </c>
      <c r="V4" s="625"/>
      <c r="W4" s="625"/>
      <c r="X4" s="105" t="s">
        <v>7</v>
      </c>
      <c r="Y4" s="137" t="s">
        <v>95</v>
      </c>
      <c r="Z4" s="141">
        <f>IF(AC1="SI",IF(AB4=0,0,IF(AC4=0,0,IF(AB4*100/AC4&gt;100," ? ",IF(AB4*100/AC4&gt;95,12,IF(AB4*100/AC4&gt;90,11,IF(AB4*100/AC4&gt;85,9,IF(AB4*100/AC4&gt;80,8,IF(AB4*100/AC4&gt;75,7,IF(AB4*100/AC4&gt;70,6,IF(AB4*100/AC4&gt;65,5,4)))))))))),0)</f>
        <v>0</v>
      </c>
      <c r="AA4" s="673"/>
      <c r="AB4" s="106"/>
      <c r="AC4" s="98"/>
      <c r="AD4" s="188" t="str">
        <f>IF(AND(AB4&lt;&gt;0,AC4=0),"Completa il voto!!","")</f>
        <v/>
      </c>
      <c r="AE4" s="625"/>
      <c r="AF4" s="625"/>
      <c r="AH4" s="140" t="s">
        <v>7</v>
      </c>
      <c r="AI4" s="139" t="s">
        <v>90</v>
      </c>
      <c r="AJ4" s="88">
        <f>IF(AM1="si",IF(AL4=0,0,IF(AM4=0,0,IF(AL4*100/AM4&gt;100," ? ",IF(AL4*100/AM4&gt;95,12,IF(AL4*100/AM4&gt;90,11,IF(AL4*100/AM4&gt;85,9,IF(AL4*100/AM4&gt;80,8,IF(AL4*100/AM4&gt;75,7,IF(AL4*100/AM4&gt;70,6,IF(AL4*100/AM4&gt;65,5,4)))))))))),0)</f>
        <v>0</v>
      </c>
      <c r="AK4" s="623"/>
      <c r="AL4" s="106"/>
      <c r="AM4" s="64"/>
      <c r="AN4" s="176" t="str">
        <f>IF(AND(AL4&lt;&gt;0,AM4=0),"Completa il voto!!","")</f>
        <v/>
      </c>
      <c r="AO4" s="625"/>
      <c r="AP4" s="625"/>
    </row>
    <row r="5" spans="1:42" ht="33.75" customHeight="1" thickBot="1" x14ac:dyDescent="0.45">
      <c r="A5" s="31" t="s">
        <v>9</v>
      </c>
      <c r="B5" s="682" t="s">
        <v>10</v>
      </c>
      <c r="C5" s="656"/>
      <c r="D5" s="656"/>
      <c r="E5" s="685"/>
      <c r="F5" s="376" t="s">
        <v>14</v>
      </c>
      <c r="G5" s="375" t="str">
        <f>+VERSIONE</f>
        <v>37.0</v>
      </c>
      <c r="I5" s="666"/>
      <c r="J5" s="625"/>
      <c r="K5" s="56"/>
      <c r="O5" s="140" t="s">
        <v>130</v>
      </c>
      <c r="P5" s="139" t="s">
        <v>131</v>
      </c>
      <c r="Q5" s="88">
        <f>IF(T1="si",IF(T5="si",12,0),0)</f>
        <v>0</v>
      </c>
      <c r="R5" s="678"/>
      <c r="S5" s="85" t="s">
        <v>41</v>
      </c>
      <c r="T5" s="50"/>
      <c r="U5" s="114"/>
      <c r="V5" s="625"/>
      <c r="W5" s="625"/>
      <c r="X5" s="95" t="s">
        <v>96</v>
      </c>
      <c r="Y5" s="97" t="s">
        <v>101</v>
      </c>
      <c r="Z5" s="124">
        <f>IF(AC1="SI",IF(AC5="SI",     IF(AC5="si",54,0),0),0)</f>
        <v>0</v>
      </c>
      <c r="AA5" s="673"/>
      <c r="AB5" s="99" t="s">
        <v>106</v>
      </c>
      <c r="AC5" s="98"/>
      <c r="AE5" s="625"/>
      <c r="AF5" s="625"/>
      <c r="AH5" s="142"/>
      <c r="AI5" s="143"/>
      <c r="AJ5" s="144"/>
      <c r="AK5" s="623"/>
      <c r="AL5" s="85"/>
      <c r="AM5" s="145"/>
      <c r="AN5" s="114"/>
      <c r="AO5" s="625"/>
      <c r="AP5" s="625"/>
    </row>
    <row r="6" spans="1:42" ht="42" customHeight="1" thickBot="1" x14ac:dyDescent="0.45">
      <c r="A6" s="32" t="s">
        <v>11</v>
      </c>
      <c r="B6" s="22" t="s">
        <v>12</v>
      </c>
      <c r="C6" s="44">
        <f>IF(G1="SI",3*G6,0)</f>
        <v>0</v>
      </c>
      <c r="D6" s="78"/>
      <c r="E6" s="685"/>
      <c r="F6" s="306" t="s">
        <v>13</v>
      </c>
      <c r="G6" s="369"/>
      <c r="I6" s="666"/>
      <c r="J6" s="625"/>
      <c r="K6" s="109"/>
      <c r="O6" s="92" t="s">
        <v>11</v>
      </c>
      <c r="P6" s="66" t="s">
        <v>15</v>
      </c>
      <c r="Q6" s="187"/>
      <c r="R6" s="678"/>
      <c r="S6" s="636" t="s">
        <v>138</v>
      </c>
      <c r="T6" s="637"/>
      <c r="U6" s="114"/>
      <c r="V6" s="625"/>
      <c r="W6" s="625"/>
      <c r="X6" s="95" t="s">
        <v>97</v>
      </c>
      <c r="Y6" s="97" t="s">
        <v>102</v>
      </c>
      <c r="Z6" s="124">
        <f>IF(AC1="SI",IF(AC6="SI",IF(AC6="si",42,0),0),0)</f>
        <v>0</v>
      </c>
      <c r="AA6" s="673"/>
      <c r="AB6" s="99" t="s">
        <v>106</v>
      </c>
      <c r="AC6" s="100"/>
      <c r="AE6" s="625"/>
      <c r="AF6" s="625"/>
      <c r="AH6" s="92" t="s">
        <v>11</v>
      </c>
      <c r="AI6" s="66" t="s">
        <v>151</v>
      </c>
      <c r="AJ6" s="187"/>
      <c r="AK6" s="623"/>
      <c r="AL6" s="636" t="s">
        <v>138</v>
      </c>
      <c r="AM6" s="637"/>
      <c r="AN6" s="114"/>
      <c r="AO6" s="625"/>
      <c r="AP6" s="625"/>
    </row>
    <row r="7" spans="1:42" ht="30" customHeight="1" thickBot="1" x14ac:dyDescent="0.45">
      <c r="A7" s="32" t="s">
        <v>16</v>
      </c>
      <c r="B7" s="23" t="s">
        <v>17</v>
      </c>
      <c r="C7" s="44">
        <f>IF(G1="SI",1.5*G7,0)</f>
        <v>0</v>
      </c>
      <c r="D7" s="79"/>
      <c r="E7" s="685"/>
      <c r="F7" s="306" t="s">
        <v>13</v>
      </c>
      <c r="G7" s="369"/>
      <c r="I7" s="666"/>
      <c r="J7" s="625"/>
      <c r="K7" s="18"/>
      <c r="O7" s="65" t="s">
        <v>16</v>
      </c>
      <c r="P7" s="67" t="s">
        <v>133</v>
      </c>
      <c r="Q7" s="124">
        <f>IF(T1="SI",3*T7,0)</f>
        <v>0</v>
      </c>
      <c r="R7" s="678"/>
      <c r="S7" s="85" t="s">
        <v>13</v>
      </c>
      <c r="T7" s="50"/>
      <c r="U7" s="114"/>
      <c r="V7" s="625"/>
      <c r="W7" s="625"/>
      <c r="X7" s="95" t="s">
        <v>98</v>
      </c>
      <c r="Y7" s="97" t="s">
        <v>105</v>
      </c>
      <c r="Z7" s="124">
        <f>IF(AC1="SI",IF(AC7="SI",IF(AC7="si",66,0),0),0)</f>
        <v>0</v>
      </c>
      <c r="AA7" s="673"/>
      <c r="AB7" s="99" t="s">
        <v>106</v>
      </c>
      <c r="AC7" s="100"/>
      <c r="AE7" s="625"/>
      <c r="AF7" s="625"/>
      <c r="AH7" s="65" t="s">
        <v>16</v>
      </c>
      <c r="AI7" s="67" t="s">
        <v>133</v>
      </c>
      <c r="AJ7" s="124">
        <f>IF(AM1="SI",3*AM7,0)</f>
        <v>0</v>
      </c>
      <c r="AK7" s="623"/>
      <c r="AL7" s="85" t="s">
        <v>13</v>
      </c>
      <c r="AM7" s="50"/>
      <c r="AN7" s="114"/>
      <c r="AO7" s="625"/>
      <c r="AP7" s="625"/>
    </row>
    <row r="8" spans="1:42" ht="37.5" customHeight="1" thickBot="1" x14ac:dyDescent="0.45">
      <c r="A8" s="33" t="s">
        <v>18</v>
      </c>
      <c r="B8" s="24" t="s">
        <v>19</v>
      </c>
      <c r="C8" s="44">
        <f>IF(G1="SI",1.5*G8,0)</f>
        <v>0</v>
      </c>
      <c r="D8" s="79"/>
      <c r="E8" s="685"/>
      <c r="F8" s="306" t="s">
        <v>13</v>
      </c>
      <c r="G8" s="369"/>
      <c r="L8" s="18"/>
      <c r="O8" s="68" t="s">
        <v>18</v>
      </c>
      <c r="P8" s="69" t="s">
        <v>20</v>
      </c>
      <c r="Q8" s="124">
        <f>IF(T1="si",1.5*T8,0)</f>
        <v>0</v>
      </c>
      <c r="R8" s="678"/>
      <c r="S8" s="85" t="s">
        <v>13</v>
      </c>
      <c r="T8" s="50"/>
      <c r="U8" s="114"/>
      <c r="W8" s="20"/>
      <c r="X8" s="95" t="s">
        <v>99</v>
      </c>
      <c r="Y8" s="96" t="s">
        <v>103</v>
      </c>
      <c r="Z8" s="124">
        <f>IF(AC1="SI",IF(AC8="si",IF(AC8="si",12,0),0),0)</f>
        <v>0</v>
      </c>
      <c r="AA8" s="673"/>
      <c r="AB8" s="99" t="s">
        <v>106</v>
      </c>
      <c r="AC8" s="100"/>
      <c r="AH8" s="68" t="s">
        <v>18</v>
      </c>
      <c r="AI8" s="69" t="s">
        <v>20</v>
      </c>
      <c r="AJ8" s="124">
        <f>IF(AM1="si",1.5*AM8,0)</f>
        <v>0</v>
      </c>
      <c r="AK8" s="623"/>
      <c r="AL8" s="85" t="s">
        <v>13</v>
      </c>
      <c r="AM8" s="50"/>
      <c r="AN8" s="114"/>
      <c r="AP8" s="20"/>
    </row>
    <row r="9" spans="1:42" ht="33" customHeight="1" thickBot="1" x14ac:dyDescent="0.45">
      <c r="A9" s="33" t="s">
        <v>21</v>
      </c>
      <c r="B9" s="24" t="s">
        <v>22</v>
      </c>
      <c r="C9" s="44">
        <f>IF(G1="SI",3*G9,0)</f>
        <v>0</v>
      </c>
      <c r="D9" s="79"/>
      <c r="E9" s="685"/>
      <c r="F9" s="306" t="s">
        <v>13</v>
      </c>
      <c r="G9" s="369"/>
      <c r="I9" s="110"/>
      <c r="J9" s="110"/>
      <c r="K9" s="110"/>
      <c r="L9" s="109"/>
      <c r="O9" s="68" t="s">
        <v>21</v>
      </c>
      <c r="P9" s="69" t="s">
        <v>23</v>
      </c>
      <c r="Q9" s="124">
        <f>IF(T1="SI",1.5*T9,0)</f>
        <v>0</v>
      </c>
      <c r="R9" s="678"/>
      <c r="S9" s="85" t="s">
        <v>13</v>
      </c>
      <c r="T9" s="50"/>
      <c r="X9" s="101" t="s">
        <v>100</v>
      </c>
      <c r="Y9" s="102" t="s">
        <v>104</v>
      </c>
      <c r="Z9" s="124">
        <f>IF(AC1="si",          IF(AND(AC9&gt;0,AE9="si"),30+(AC9*12),AC9*12),0)</f>
        <v>0</v>
      </c>
      <c r="AA9" s="673"/>
      <c r="AB9" s="99" t="s">
        <v>152</v>
      </c>
      <c r="AC9" s="100"/>
      <c r="AD9" s="189" t="s">
        <v>153</v>
      </c>
      <c r="AE9" s="190"/>
      <c r="AH9" s="68" t="s">
        <v>21</v>
      </c>
      <c r="AI9" s="69" t="s">
        <v>23</v>
      </c>
      <c r="AJ9" s="124">
        <f>IF(AM1="SI",1.5*AM9,0)</f>
        <v>0</v>
      </c>
      <c r="AK9" s="623"/>
      <c r="AL9" s="85" t="s">
        <v>13</v>
      </c>
      <c r="AM9" s="50"/>
    </row>
    <row r="10" spans="1:42" ht="32.950000000000003" customHeight="1" thickBot="1" x14ac:dyDescent="0.45">
      <c r="A10" s="33" t="s">
        <v>24</v>
      </c>
      <c r="B10" s="24" t="s">
        <v>25</v>
      </c>
      <c r="C10" s="44">
        <f>IF(G1="SI",9*G10,0)</f>
        <v>0</v>
      </c>
      <c r="D10" s="79"/>
      <c r="E10" s="685"/>
      <c r="F10" s="306" t="s">
        <v>13</v>
      </c>
      <c r="G10" s="369"/>
      <c r="I10" s="110"/>
      <c r="J10" s="110"/>
      <c r="K10" s="110"/>
      <c r="L10" s="110"/>
      <c r="O10" s="68" t="s">
        <v>24</v>
      </c>
      <c r="P10" s="69" t="s">
        <v>26</v>
      </c>
      <c r="Q10" s="124">
        <f>IF(T1="SI",3*T10,0)</f>
        <v>0</v>
      </c>
      <c r="R10" s="678"/>
      <c r="S10" s="85" t="s">
        <v>13</v>
      </c>
      <c r="T10" s="50"/>
      <c r="X10" s="626" t="s">
        <v>121</v>
      </c>
      <c r="Y10" s="627"/>
      <c r="Z10" s="104">
        <f>IF(SUM(Z4:Z9)=0,0,SUM(Z4:Z9))</f>
        <v>0</v>
      </c>
      <c r="AA10" s="673"/>
      <c r="AB10" s="93"/>
      <c r="AC10" s="94"/>
      <c r="AH10" s="68" t="s">
        <v>24</v>
      </c>
      <c r="AI10" s="69" t="s">
        <v>26</v>
      </c>
      <c r="AJ10" s="124">
        <f>IF(AM1="SI",3*AM10,0)</f>
        <v>0</v>
      </c>
      <c r="AK10" s="623"/>
      <c r="AL10" s="85" t="s">
        <v>13</v>
      </c>
      <c r="AM10" s="50"/>
    </row>
    <row r="11" spans="1:42" ht="34.5" customHeight="1" thickBot="1" x14ac:dyDescent="0.45">
      <c r="A11" s="33" t="s">
        <v>27</v>
      </c>
      <c r="B11" s="24" t="s">
        <v>28</v>
      </c>
      <c r="C11" s="44">
        <f>IF(G1="SI",3*G11,0)</f>
        <v>0</v>
      </c>
      <c r="D11" s="79"/>
      <c r="E11" s="685"/>
      <c r="F11" s="306" t="s">
        <v>13</v>
      </c>
      <c r="G11" s="369"/>
      <c r="I11" s="287"/>
      <c r="J11" s="287"/>
      <c r="K11" s="287"/>
      <c r="L11" s="110"/>
      <c r="O11" s="68" t="s">
        <v>27</v>
      </c>
      <c r="P11" s="69" t="s">
        <v>29</v>
      </c>
      <c r="Q11" s="124">
        <f>IF(T1="si",12*T11,0)</f>
        <v>0</v>
      </c>
      <c r="R11" s="678"/>
      <c r="S11" s="85" t="s">
        <v>13</v>
      </c>
      <c r="T11" s="50"/>
      <c r="X11" s="92" t="s">
        <v>11</v>
      </c>
      <c r="Y11" s="66" t="s">
        <v>107</v>
      </c>
      <c r="Z11" s="124">
        <f>IF(AC1="si",IF(AC11&gt;0,3*AC11,0),0)</f>
        <v>0</v>
      </c>
      <c r="AA11" s="673"/>
      <c r="AB11" s="85" t="s">
        <v>13</v>
      </c>
      <c r="AC11" s="50"/>
      <c r="AH11" s="68" t="s">
        <v>27</v>
      </c>
      <c r="AI11" s="69" t="s">
        <v>29</v>
      </c>
      <c r="AJ11" s="124">
        <f>IF(AM1="si",12*AM11,0)</f>
        <v>0</v>
      </c>
      <c r="AK11" s="623"/>
      <c r="AL11" s="85" t="s">
        <v>13</v>
      </c>
      <c r="AM11" s="50"/>
    </row>
    <row r="12" spans="1:42" ht="22.5" customHeight="1" thickBot="1" x14ac:dyDescent="0.45">
      <c r="A12" s="33" t="s">
        <v>30</v>
      </c>
      <c r="B12" s="24" t="s">
        <v>29</v>
      </c>
      <c r="C12" s="44">
        <f>IF(G1="SI",12*G12,0)</f>
        <v>0</v>
      </c>
      <c r="D12" s="79"/>
      <c r="E12" s="685"/>
      <c r="F12" s="306" t="s">
        <v>13</v>
      </c>
      <c r="G12" s="369"/>
      <c r="I12" s="287"/>
      <c r="J12" s="287"/>
      <c r="K12" s="287"/>
      <c r="L12" s="111"/>
      <c r="O12" s="68" t="s">
        <v>30</v>
      </c>
      <c r="P12" s="69" t="s">
        <v>31</v>
      </c>
      <c r="Q12" s="124">
        <f>IF(T1="si",12*T12,0)</f>
        <v>0</v>
      </c>
      <c r="R12" s="678"/>
      <c r="S12" s="85" t="s">
        <v>13</v>
      </c>
      <c r="T12" s="50"/>
      <c r="X12" s="65" t="s">
        <v>16</v>
      </c>
      <c r="Y12" s="67" t="s">
        <v>108</v>
      </c>
      <c r="Z12" s="124">
        <f>IF(AC1="SI",IF(AC12&gt;0,1.5*AC12,0),0)</f>
        <v>0</v>
      </c>
      <c r="AA12" s="673"/>
      <c r="AB12" s="85" t="s">
        <v>13</v>
      </c>
      <c r="AC12" s="50"/>
      <c r="AH12" s="68" t="s">
        <v>30</v>
      </c>
      <c r="AI12" s="69" t="s">
        <v>31</v>
      </c>
      <c r="AJ12" s="124">
        <f>IF(AM1="si",12*AM12,0)</f>
        <v>0</v>
      </c>
      <c r="AK12" s="623"/>
      <c r="AL12" s="85" t="s">
        <v>13</v>
      </c>
      <c r="AM12" s="50"/>
    </row>
    <row r="13" spans="1:42" ht="30" customHeight="1" thickBot="1" x14ac:dyDescent="0.45">
      <c r="A13" s="33" t="s">
        <v>32</v>
      </c>
      <c r="B13" s="24" t="s">
        <v>31</v>
      </c>
      <c r="C13" s="44">
        <f>IF(G1="SI",12*G13,0)</f>
        <v>0</v>
      </c>
      <c r="D13" s="79"/>
      <c r="E13" s="685"/>
      <c r="F13" s="306" t="s">
        <v>13</v>
      </c>
      <c r="G13" s="369"/>
      <c r="I13" s="287"/>
      <c r="J13" s="287"/>
      <c r="K13" s="287"/>
      <c r="L13" s="111"/>
      <c r="O13" s="68" t="s">
        <v>32</v>
      </c>
      <c r="P13" s="69" t="s">
        <v>33</v>
      </c>
      <c r="Q13" s="124">
        <f>IF(T1="SI",12*T13,0)</f>
        <v>0</v>
      </c>
      <c r="R13" s="678"/>
      <c r="S13" s="85" t="s">
        <v>13</v>
      </c>
      <c r="T13" s="50"/>
      <c r="X13" s="68" t="s">
        <v>18</v>
      </c>
      <c r="Y13" s="69" t="s">
        <v>23</v>
      </c>
      <c r="Z13" s="124">
        <f>IF(AC1="SI",IF(AC13&gt;0,1.5*AC13,0),0)</f>
        <v>0</v>
      </c>
      <c r="AA13" s="673"/>
      <c r="AB13" s="85" t="s">
        <v>13</v>
      </c>
      <c r="AC13" s="50"/>
      <c r="AH13" s="68" t="s">
        <v>32</v>
      </c>
      <c r="AI13" s="69" t="s">
        <v>33</v>
      </c>
      <c r="AJ13" s="124">
        <f>IF(AM1="SI",12*AM13,0)</f>
        <v>0</v>
      </c>
      <c r="AK13" s="623"/>
      <c r="AL13" s="85" t="s">
        <v>13</v>
      </c>
      <c r="AM13" s="50"/>
    </row>
    <row r="14" spans="1:42" ht="26.25" customHeight="1" thickBot="1" x14ac:dyDescent="0.45">
      <c r="A14" s="33" t="s">
        <v>34</v>
      </c>
      <c r="B14" s="24" t="s">
        <v>35</v>
      </c>
      <c r="C14" s="44">
        <f>IF(G1="si",12*G14,0)</f>
        <v>0</v>
      </c>
      <c r="D14" s="79"/>
      <c r="E14" s="685"/>
      <c r="F14" s="306" t="s">
        <v>13</v>
      </c>
      <c r="G14" s="369"/>
      <c r="I14" s="287"/>
      <c r="J14" s="287"/>
      <c r="K14" s="287"/>
      <c r="L14" s="111"/>
      <c r="O14" s="68" t="s">
        <v>34</v>
      </c>
      <c r="P14" s="69" t="s">
        <v>36</v>
      </c>
      <c r="Q14" s="124">
        <f>IF(T1="SI",12*T14,0)</f>
        <v>0</v>
      </c>
      <c r="R14" s="678"/>
      <c r="S14" s="85" t="s">
        <v>13</v>
      </c>
      <c r="T14" s="50"/>
      <c r="X14" s="68" t="s">
        <v>21</v>
      </c>
      <c r="Y14" s="69" t="s">
        <v>109</v>
      </c>
      <c r="Z14" s="124">
        <f>IF(AC1="SI",IF(AC14&gt;0,3*AC14,0),0)</f>
        <v>0</v>
      </c>
      <c r="AA14" s="673"/>
      <c r="AB14" s="85" t="s">
        <v>13</v>
      </c>
      <c r="AC14" s="50"/>
      <c r="AH14" s="68" t="s">
        <v>34</v>
      </c>
      <c r="AI14" s="69" t="s">
        <v>36</v>
      </c>
      <c r="AJ14" s="124">
        <f>IF(AM1="SI",12*AM14,0)</f>
        <v>0</v>
      </c>
      <c r="AK14" s="623"/>
      <c r="AL14" s="85" t="s">
        <v>13</v>
      </c>
      <c r="AM14" s="50"/>
    </row>
    <row r="15" spans="1:42" ht="29.25" customHeight="1" thickBot="1" x14ac:dyDescent="0.45">
      <c r="A15" s="33" t="s">
        <v>37</v>
      </c>
      <c r="B15" s="24" t="s">
        <v>38</v>
      </c>
      <c r="C15" s="44">
        <f>IF(G1="si",12*G15,0)</f>
        <v>0</v>
      </c>
      <c r="D15" s="79"/>
      <c r="E15" s="685"/>
      <c r="F15" s="306" t="s">
        <v>13</v>
      </c>
      <c r="G15" s="369"/>
      <c r="I15" s="288"/>
      <c r="J15" s="288"/>
      <c r="K15" s="288"/>
      <c r="L15" s="111"/>
      <c r="O15" s="68" t="s">
        <v>37</v>
      </c>
      <c r="P15" s="69" t="s">
        <v>39</v>
      </c>
      <c r="Q15" s="124">
        <f>IF(T1="SI",IF(T15&gt;0,2,0),0)</f>
        <v>0</v>
      </c>
      <c r="R15" s="678"/>
      <c r="S15" s="85" t="s">
        <v>13</v>
      </c>
      <c r="T15" s="50"/>
      <c r="X15" s="68" t="s">
        <v>24</v>
      </c>
      <c r="Y15" s="69" t="s">
        <v>118</v>
      </c>
      <c r="Z15" s="124">
        <f>IF(AC1="SI",IF(AC15&gt;0,9*AC15,0),0)</f>
        <v>0</v>
      </c>
      <c r="AA15" s="673"/>
      <c r="AB15" s="85" t="s">
        <v>13</v>
      </c>
      <c r="AC15" s="50"/>
      <c r="AH15" s="68" t="s">
        <v>37</v>
      </c>
      <c r="AI15" s="69" t="s">
        <v>39</v>
      </c>
      <c r="AJ15" s="124">
        <f>IF(AM1="SI",IF(AM15&gt;0,2,0),0)</f>
        <v>0</v>
      </c>
      <c r="AK15" s="623"/>
      <c r="AL15" s="85" t="s">
        <v>13</v>
      </c>
      <c r="AM15" s="50"/>
    </row>
    <row r="16" spans="1:42" ht="24.75" customHeight="1" thickBot="1" x14ac:dyDescent="0.45">
      <c r="A16" s="33" t="s">
        <v>40</v>
      </c>
      <c r="B16" s="24" t="s">
        <v>39</v>
      </c>
      <c r="C16" s="44">
        <f>IF(G1="si",IF(G16="si",2,0),0)</f>
        <v>0</v>
      </c>
      <c r="D16" s="80"/>
      <c r="E16" s="685"/>
      <c r="F16" s="86" t="s">
        <v>41</v>
      </c>
      <c r="G16" s="369"/>
      <c r="I16" s="288"/>
      <c r="J16" s="288"/>
      <c r="K16" s="288"/>
      <c r="L16" s="111"/>
      <c r="O16" s="68" t="s">
        <v>40</v>
      </c>
      <c r="P16" s="1" t="s">
        <v>42</v>
      </c>
      <c r="Q16" s="124">
        <f>IF(T1="SI",9*T16,0)</f>
        <v>0</v>
      </c>
      <c r="R16" s="678"/>
      <c r="S16" s="85" t="s">
        <v>13</v>
      </c>
      <c r="T16" s="50"/>
      <c r="X16" s="68" t="s">
        <v>27</v>
      </c>
      <c r="Y16" s="69" t="s">
        <v>117</v>
      </c>
      <c r="Z16" s="124">
        <f>IF(AC1="SI",IF(AC16&gt;0,3*AC16,0),0)</f>
        <v>0</v>
      </c>
      <c r="AA16" s="673"/>
      <c r="AB16" s="85" t="s">
        <v>13</v>
      </c>
      <c r="AC16" s="50"/>
      <c r="AH16" s="68" t="s">
        <v>40</v>
      </c>
      <c r="AI16" s="1" t="s">
        <v>42</v>
      </c>
      <c r="AJ16" s="124">
        <f>IF(AM1="SI",9*AM16,0)</f>
        <v>0</v>
      </c>
      <c r="AK16" s="623"/>
      <c r="AL16" s="85" t="s">
        <v>13</v>
      </c>
      <c r="AM16" s="50"/>
    </row>
    <row r="17" spans="1:41" ht="31.5" customHeight="1" thickBot="1" x14ac:dyDescent="0.45">
      <c r="A17" s="33" t="s">
        <v>43</v>
      </c>
      <c r="B17" s="24" t="s">
        <v>44</v>
      </c>
      <c r="C17" s="44">
        <f>IF(G1="si",IF(G17="si",6,0),0)</f>
        <v>0</v>
      </c>
      <c r="D17" s="80"/>
      <c r="E17" s="685"/>
      <c r="F17" s="86" t="s">
        <v>41</v>
      </c>
      <c r="G17" s="369"/>
      <c r="I17" s="288"/>
      <c r="J17" s="288"/>
      <c r="K17" s="288"/>
      <c r="L17" s="112"/>
      <c r="O17" s="68" t="s">
        <v>43</v>
      </c>
      <c r="P17" s="69" t="s">
        <v>45</v>
      </c>
      <c r="Q17" s="124">
        <f>IF(T1="SI",6*T17,0)</f>
        <v>0</v>
      </c>
      <c r="R17" s="678"/>
      <c r="S17" s="85" t="s">
        <v>13</v>
      </c>
      <c r="T17" s="50"/>
      <c r="X17" s="68" t="s">
        <v>30</v>
      </c>
      <c r="Y17" s="69" t="s">
        <v>110</v>
      </c>
      <c r="Z17" s="124">
        <f>IF(AC1="SI",IF(AC17&gt;0,12*AC17,0),0)</f>
        <v>0</v>
      </c>
      <c r="AA17" s="673"/>
      <c r="AB17" s="85" t="s">
        <v>13</v>
      </c>
      <c r="AC17" s="50"/>
      <c r="AH17" s="68" t="s">
        <v>43</v>
      </c>
      <c r="AI17" s="69" t="s">
        <v>45</v>
      </c>
      <c r="AJ17" s="124">
        <f>IF(AM1="SI",6*AM17,0)</f>
        <v>0</v>
      </c>
      <c r="AK17" s="623"/>
      <c r="AL17" s="85" t="s">
        <v>13</v>
      </c>
      <c r="AM17" s="50"/>
    </row>
    <row r="18" spans="1:41" ht="26.25" customHeight="1" thickBot="1" x14ac:dyDescent="0.45">
      <c r="A18" s="33" t="s">
        <v>46</v>
      </c>
      <c r="B18" s="24" t="s">
        <v>47</v>
      </c>
      <c r="C18" s="44">
        <f>IF(G1="si",IF(G18="si",3,0),0)</f>
        <v>0</v>
      </c>
      <c r="D18" s="80"/>
      <c r="E18" s="685"/>
      <c r="F18" s="86" t="s">
        <v>41</v>
      </c>
      <c r="G18" s="369"/>
      <c r="I18" s="288"/>
      <c r="J18" s="288"/>
      <c r="K18" s="288"/>
      <c r="L18" s="112"/>
      <c r="O18" s="68" t="s">
        <v>46</v>
      </c>
      <c r="P18" s="69" t="s">
        <v>48</v>
      </c>
      <c r="Q18" s="124">
        <f>IF(T1="SI",3*T18,0)</f>
        <v>0</v>
      </c>
      <c r="R18" s="678"/>
      <c r="S18" s="85" t="s">
        <v>13</v>
      </c>
      <c r="T18" s="50"/>
      <c r="X18" s="68" t="s">
        <v>32</v>
      </c>
      <c r="Y18" s="69" t="s">
        <v>111</v>
      </c>
      <c r="Z18" s="124">
        <f>IF(AC1="SI",IF(AC18&gt;0,3*AC18,),0)</f>
        <v>0</v>
      </c>
      <c r="AA18" s="673"/>
      <c r="AB18" s="85" t="s">
        <v>13</v>
      </c>
      <c r="AC18" s="50"/>
      <c r="AH18" s="68" t="s">
        <v>46</v>
      </c>
      <c r="AI18" s="69" t="s">
        <v>48</v>
      </c>
      <c r="AJ18" s="124">
        <f>IF(AM1="SI",3*AM18,0)</f>
        <v>0</v>
      </c>
      <c r="AK18" s="623"/>
      <c r="AL18" s="85" t="s">
        <v>13</v>
      </c>
      <c r="AM18" s="50"/>
    </row>
    <row r="19" spans="1:41" ht="26.25" customHeight="1" thickBot="1" x14ac:dyDescent="0.45">
      <c r="A19" s="33" t="s">
        <v>49</v>
      </c>
      <c r="B19" s="25" t="s">
        <v>50</v>
      </c>
      <c r="C19" s="44">
        <f>IF(G1="si",IF(G19=0,0,IF(OR(G19="C1",G19="C2",G19="B2"),IF(G19="b2",3,IF(G19="c1",4,6)))),0)</f>
        <v>0</v>
      </c>
      <c r="D19" s="81"/>
      <c r="E19" s="685"/>
      <c r="F19" s="86" t="s">
        <v>51</v>
      </c>
      <c r="G19" s="370"/>
      <c r="H19" s="662" t="str">
        <f>IF(AND(G19&lt;&gt;"B2",G19&lt;&gt;"C1",G19&lt;&gt;"C2",G19&lt;&gt;""),"Inserire Cert.ne !"," ")</f>
        <v xml:space="preserve"> </v>
      </c>
      <c r="I19" s="663"/>
      <c r="J19" s="58"/>
      <c r="K19" s="58"/>
      <c r="L19" s="112"/>
      <c r="O19" s="68" t="s">
        <v>49</v>
      </c>
      <c r="P19" s="70" t="s">
        <v>52</v>
      </c>
      <c r="Q19" s="44">
        <f>IF(T1="SI",IF(T19=0,0,IF(OR(T19="C1",T19="C2",T19="B2"),IF(T19="b2",3,IF(T19="c1",4,6)))),0)</f>
        <v>0</v>
      </c>
      <c r="R19" s="678"/>
      <c r="S19" s="145" t="s">
        <v>51</v>
      </c>
      <c r="T19" s="51"/>
      <c r="U19" s="664" t="str">
        <f>IF(AND(T19&lt;&gt;"B2",T19&lt;&gt;"C1",T19&lt;&gt;"C2",T19&lt;&gt;""),"Inserire Cert.ne !"," ")</f>
        <v xml:space="preserve"> </v>
      </c>
      <c r="V19" s="665"/>
      <c r="X19" s="68" t="s">
        <v>34</v>
      </c>
      <c r="Y19" s="69" t="s">
        <v>112</v>
      </c>
      <c r="Z19" s="124">
        <f>IF(AC1="SI",IF(AC19&gt;0,12*AC19,),0)</f>
        <v>0</v>
      </c>
      <c r="AA19" s="673"/>
      <c r="AB19" s="85" t="s">
        <v>13</v>
      </c>
      <c r="AC19" s="50"/>
      <c r="AH19" s="68" t="s">
        <v>49</v>
      </c>
      <c r="AI19" s="70" t="s">
        <v>52</v>
      </c>
      <c r="AJ19" s="124">
        <f>IF(AM1="SI",IF(AM19=0,0,IF(OR(AM19="C1",AM19="C2",AM19="B2"),IF(AM19="b2",3,IF(AM19="c1",4,6)))),0)</f>
        <v>0</v>
      </c>
      <c r="AK19" s="623"/>
      <c r="AL19" s="145" t="s">
        <v>51</v>
      </c>
      <c r="AM19" s="51"/>
      <c r="AN19" s="664" t="str">
        <f>IF(AND(AM19&lt;&gt;"B2",AM19&lt;&gt;"C1",AM19&lt;&gt;"C2",AM19&lt;&gt;""),"Inserire Cert.ne !"," ")</f>
        <v xml:space="preserve"> </v>
      </c>
      <c r="AO19" s="665"/>
    </row>
    <row r="20" spans="1:41" ht="27" customHeight="1" thickBot="1" x14ac:dyDescent="0.45">
      <c r="A20" s="34" t="s">
        <v>53</v>
      </c>
      <c r="B20" s="26" t="s">
        <v>54</v>
      </c>
      <c r="C20" s="44">
        <f>IF(G1="SI",1*G20,0)</f>
        <v>0</v>
      </c>
      <c r="D20" s="82"/>
      <c r="E20" s="685"/>
      <c r="F20" s="307" t="s">
        <v>13</v>
      </c>
      <c r="G20" s="371"/>
      <c r="I20" s="111"/>
      <c r="J20" s="111"/>
      <c r="K20" s="111"/>
      <c r="L20" s="112"/>
      <c r="O20" s="71" t="s">
        <v>53</v>
      </c>
      <c r="P20" s="72" t="s">
        <v>55</v>
      </c>
      <c r="Q20" s="124">
        <f>IF(T1="SI",IF(T20&gt;3,3,1*T20),0)</f>
        <v>0</v>
      </c>
      <c r="R20" s="678"/>
      <c r="S20" s="87" t="s">
        <v>13</v>
      </c>
      <c r="T20" s="52"/>
      <c r="U20" s="114"/>
      <c r="X20" s="68" t="s">
        <v>37</v>
      </c>
      <c r="Y20" s="69" t="s">
        <v>113</v>
      </c>
      <c r="Z20" s="124">
        <f>IF(AC1="SI",IF(AC20&gt;0,12*AC20,0),0)</f>
        <v>0</v>
      </c>
      <c r="AA20" s="673"/>
      <c r="AB20" s="85" t="s">
        <v>13</v>
      </c>
      <c r="AC20" s="50"/>
      <c r="AH20" s="71" t="s">
        <v>53</v>
      </c>
      <c r="AI20" s="72" t="s">
        <v>55</v>
      </c>
      <c r="AJ20" s="124">
        <f>IF(AM1="SI",IF(AM20&gt;3,3,1*AM20),0)</f>
        <v>0</v>
      </c>
      <c r="AK20" s="623"/>
      <c r="AL20" s="87" t="s">
        <v>13</v>
      </c>
      <c r="AM20" s="52"/>
      <c r="AN20" s="114"/>
    </row>
    <row r="21" spans="1:41" ht="24" customHeight="1" thickBot="1" x14ac:dyDescent="0.45">
      <c r="A21" s="34" t="s">
        <v>56</v>
      </c>
      <c r="B21" s="26" t="s">
        <v>57</v>
      </c>
      <c r="C21" s="44">
        <f>IF(G1="si",3*G21,0)</f>
        <v>0</v>
      </c>
      <c r="D21" s="82"/>
      <c r="E21" s="685"/>
      <c r="F21" s="307" t="s">
        <v>13</v>
      </c>
      <c r="G21" s="372"/>
      <c r="O21" s="71" t="s">
        <v>56</v>
      </c>
      <c r="P21" s="72" t="s">
        <v>58</v>
      </c>
      <c r="Q21" s="124">
        <f>IF(T1="SI",3*T21,0)</f>
        <v>0</v>
      </c>
      <c r="R21" s="678"/>
      <c r="S21" s="87" t="s">
        <v>13</v>
      </c>
      <c r="T21" s="53"/>
      <c r="U21" s="114"/>
      <c r="X21" s="68" t="s">
        <v>40</v>
      </c>
      <c r="Y21" s="69" t="s">
        <v>119</v>
      </c>
      <c r="Z21" s="124">
        <f>IF(AC1="SI",IF(AC21&gt;0,IF(AC21&gt;1,2,0),0),0)</f>
        <v>0</v>
      </c>
      <c r="AA21" s="673"/>
      <c r="AB21" s="85" t="s">
        <v>13</v>
      </c>
      <c r="AC21" s="50"/>
      <c r="AH21" s="71" t="s">
        <v>56</v>
      </c>
      <c r="AI21" s="72" t="s">
        <v>58</v>
      </c>
      <c r="AJ21" s="124">
        <f>IF(AM1="SI",3*AM21,0)</f>
        <v>0</v>
      </c>
      <c r="AK21" s="623"/>
      <c r="AL21" s="87" t="s">
        <v>13</v>
      </c>
      <c r="AM21" s="53"/>
      <c r="AN21" s="114"/>
    </row>
    <row r="22" spans="1:41" ht="27.7" customHeight="1" thickBot="1" x14ac:dyDescent="0.45">
      <c r="A22" s="36" t="s">
        <v>59</v>
      </c>
      <c r="B22" s="27" t="s">
        <v>60</v>
      </c>
      <c r="C22" s="44">
        <f>IF(G1="si",IF(G22&gt;4,2,0.5*G22),0)</f>
        <v>0</v>
      </c>
      <c r="D22" s="83"/>
      <c r="E22" s="685"/>
      <c r="F22" s="307" t="s">
        <v>13</v>
      </c>
      <c r="G22" s="373"/>
      <c r="I22" s="111"/>
      <c r="J22" s="111"/>
      <c r="K22" s="111"/>
      <c r="O22" s="73" t="s">
        <v>59</v>
      </c>
      <c r="P22" s="74" t="s">
        <v>60</v>
      </c>
      <c r="Q22" s="124">
        <f>IF(T22&gt;4,2,0.5*T22)</f>
        <v>0</v>
      </c>
      <c r="R22" s="678"/>
      <c r="S22" s="87" t="s">
        <v>13</v>
      </c>
      <c r="T22" s="54"/>
      <c r="U22" s="114"/>
      <c r="X22" s="68" t="s">
        <v>43</v>
      </c>
      <c r="Y22" s="69" t="s">
        <v>114</v>
      </c>
      <c r="Z22" s="124">
        <f>IF(AC1="SI",IF(AC22&gt;0,6*AC22,0),0)</f>
        <v>0</v>
      </c>
      <c r="AA22" s="673"/>
      <c r="AB22" s="85" t="s">
        <v>13</v>
      </c>
      <c r="AC22" s="50"/>
      <c r="AH22" s="73" t="s">
        <v>59</v>
      </c>
      <c r="AI22" s="74" t="s">
        <v>60</v>
      </c>
      <c r="AJ22" s="124">
        <f>IF(AM22&gt;4,2,0.5*AM22)</f>
        <v>0</v>
      </c>
      <c r="AK22" s="623"/>
      <c r="AL22" s="87" t="s">
        <v>13</v>
      </c>
      <c r="AM22" s="54"/>
      <c r="AN22" s="114"/>
    </row>
    <row r="23" spans="1:41" ht="27" customHeight="1" thickBot="1" x14ac:dyDescent="0.5">
      <c r="A23" s="38"/>
      <c r="B23" s="28" t="s">
        <v>61</v>
      </c>
      <c r="C23" s="121">
        <f>SUM(C6:C22)</f>
        <v>0</v>
      </c>
      <c r="D23" s="84"/>
      <c r="E23" s="685"/>
      <c r="F23" s="631"/>
      <c r="G23" s="631"/>
      <c r="I23" s="111"/>
      <c r="J23" s="111"/>
      <c r="K23" s="111"/>
      <c r="O23" s="75"/>
      <c r="P23" s="76" t="s">
        <v>61</v>
      </c>
      <c r="Q23" s="103">
        <f>SUM(Q6:Q22)</f>
        <v>0</v>
      </c>
      <c r="R23" s="678"/>
      <c r="S23" s="77"/>
      <c r="T23" s="61"/>
      <c r="U23" s="114"/>
      <c r="X23" s="68" t="s">
        <v>46</v>
      </c>
      <c r="Y23" s="69" t="s">
        <v>115</v>
      </c>
      <c r="Z23" s="124">
        <f>IF(AC1="si",IF(AC23&gt;0,3*AC23,0),0)</f>
        <v>0</v>
      </c>
      <c r="AA23" s="673"/>
      <c r="AB23" s="85" t="s">
        <v>13</v>
      </c>
      <c r="AC23" s="50"/>
      <c r="AH23" s="75"/>
      <c r="AI23" s="76" t="s">
        <v>61</v>
      </c>
      <c r="AJ23" s="103">
        <f>SUM(AJ6:AJ22)</f>
        <v>0</v>
      </c>
      <c r="AK23" s="623"/>
      <c r="AL23" s="77"/>
      <c r="AM23" s="61"/>
      <c r="AN23" s="114"/>
    </row>
    <row r="24" spans="1:41" ht="23.2" customHeight="1" thickBot="1" x14ac:dyDescent="0.45">
      <c r="A24" s="195" t="s">
        <v>160</v>
      </c>
      <c r="B24" s="196" t="s">
        <v>222</v>
      </c>
      <c r="C24" s="194">
        <f>+'TITOLI SERVIZIO'!EH42</f>
        <v>0</v>
      </c>
      <c r="D24" s="45"/>
      <c r="E24" s="685"/>
      <c r="F24" s="296" t="s">
        <v>244</v>
      </c>
      <c r="G24" s="7"/>
      <c r="I24" s="112"/>
      <c r="J24" s="112"/>
      <c r="K24" s="112"/>
      <c r="O24" s="195" t="s">
        <v>160</v>
      </c>
      <c r="P24" s="196" t="s">
        <v>222</v>
      </c>
      <c r="Q24" s="194">
        <f>+'TITOLI SERVIZIO'!EH42</f>
        <v>0</v>
      </c>
      <c r="R24" s="678"/>
      <c r="S24" s="296" t="s">
        <v>244</v>
      </c>
      <c r="T24" s="7"/>
      <c r="U24" s="114"/>
      <c r="X24" s="68" t="s">
        <v>49</v>
      </c>
      <c r="Y24" s="70" t="s">
        <v>52</v>
      </c>
      <c r="Z24" s="44">
        <f>IF(AC1="SI",IF(AC24=0,0,IF(OR(AC24="C1",AC24="C2",AC24="B2"),IF(AC24="b2",3,IF(AC24="c1",4,6)))),0)</f>
        <v>0</v>
      </c>
      <c r="AA24" s="673"/>
      <c r="AB24" s="145" t="s">
        <v>51</v>
      </c>
      <c r="AC24" s="50"/>
      <c r="AD24" s="664" t="str">
        <f>IF(AND(AC24&lt;&gt;"B2",AC24&lt;&gt;"C1",AC24&lt;&gt;"C2",AC24&lt;&gt;""),"Inserire Cert.ne !"," ")</f>
        <v xml:space="preserve"> </v>
      </c>
      <c r="AE24" s="665"/>
      <c r="AH24" s="195" t="s">
        <v>160</v>
      </c>
      <c r="AI24" s="196" t="s">
        <v>222</v>
      </c>
      <c r="AJ24" s="303">
        <f>+'TITOLI SERVIZIO'!EH42</f>
        <v>0</v>
      </c>
      <c r="AK24" s="623"/>
      <c r="AL24" s="296" t="s">
        <v>244</v>
      </c>
      <c r="AM24" s="7"/>
      <c r="AN24" s="114"/>
    </row>
    <row r="25" spans="1:41" ht="20.95" customHeight="1" thickBot="1" x14ac:dyDescent="0.45">
      <c r="A25" s="119"/>
      <c r="B25" s="196" t="s">
        <v>223</v>
      </c>
      <c r="C25" s="194">
        <f>+'TITOLI SERVIZIO'!EZ42</f>
        <v>0</v>
      </c>
      <c r="D25" s="35"/>
      <c r="E25" s="685"/>
      <c r="F25" s="297">
        <f>IF((C24+C25)&lt;&gt;'TITOLI SERVIZIO'!EQ42,"ERRORE",+'TITOLI SERVIZIO'!EQ42)</f>
        <v>0</v>
      </c>
      <c r="G25" s="7"/>
      <c r="I25" s="112"/>
      <c r="J25" s="112"/>
      <c r="K25" s="112"/>
      <c r="O25" s="119"/>
      <c r="P25" s="196" t="s">
        <v>223</v>
      </c>
      <c r="Q25" s="194">
        <f>+'TITOLI SERVIZIO'!EZ42</f>
        <v>0</v>
      </c>
      <c r="R25" s="678"/>
      <c r="S25" s="297">
        <f>IF((Q24+Q25)&lt;&gt;'TITOLI SERVIZIO'!EQ42,"ERRORE",+'TITOLI SERVIZIO'!EQ42)</f>
        <v>0</v>
      </c>
      <c r="T25" s="7"/>
      <c r="U25" s="114"/>
      <c r="X25" s="71" t="s">
        <v>53</v>
      </c>
      <c r="Y25" s="72" t="s">
        <v>55</v>
      </c>
      <c r="Z25" s="124">
        <f>IF(AC1="SI",IF(AC25&gt;0,1*AC25,0),0)</f>
        <v>0</v>
      </c>
      <c r="AA25" s="673"/>
      <c r="AB25" s="87" t="s">
        <v>13</v>
      </c>
      <c r="AC25" s="132"/>
      <c r="AD25" s="134" t="str">
        <f>IF(AND(AC25&lt;&gt;"B2",AC25&lt;&gt;"C1",AC25&lt;&gt;"C2",AC25&lt;&gt;""),"Inserire Cert.ne !"," ")</f>
        <v xml:space="preserve"> </v>
      </c>
      <c r="AE25" s="115"/>
      <c r="AH25" s="119"/>
      <c r="AI25" s="196" t="s">
        <v>223</v>
      </c>
      <c r="AJ25" s="303">
        <f>+'TITOLI SERVIZIO'!EZ42</f>
        <v>0</v>
      </c>
      <c r="AK25" s="623"/>
      <c r="AL25" s="297">
        <f>IF((AJ24+AJ25)&lt;&gt;'TITOLI SERVIZIO'!EQ42,"ERRORE",+'TITOLI SERVIZIO'!EQ42)</f>
        <v>0</v>
      </c>
      <c r="AM25" s="7"/>
      <c r="AN25" s="114"/>
    </row>
    <row r="26" spans="1:41" ht="21.7" customHeight="1" thickBot="1" x14ac:dyDescent="0.45">
      <c r="A26" s="36"/>
      <c r="B26" s="116" t="s">
        <v>124</v>
      </c>
      <c r="C26" s="118"/>
      <c r="D26" s="37"/>
      <c r="E26" s="685"/>
      <c r="F26" s="19"/>
      <c r="G26" s="7"/>
      <c r="I26" s="112"/>
      <c r="J26" s="112"/>
      <c r="K26" s="112"/>
      <c r="O26" s="36"/>
      <c r="P26" s="116" t="s">
        <v>124</v>
      </c>
      <c r="Q26" s="126"/>
      <c r="R26" s="678"/>
      <c r="S26" s="19"/>
      <c r="T26" s="7"/>
      <c r="X26" s="71" t="s">
        <v>56</v>
      </c>
      <c r="Y26" s="72" t="s">
        <v>120</v>
      </c>
      <c r="Z26" s="124">
        <f>IF(AC1="SI",IF(AC26&gt;0,3*AC26,0),0)</f>
        <v>0</v>
      </c>
      <c r="AA26" s="673"/>
      <c r="AB26" s="87" t="s">
        <v>13</v>
      </c>
      <c r="AC26" s="52"/>
      <c r="AH26" s="36"/>
      <c r="AI26" s="116" t="s">
        <v>124</v>
      </c>
      <c r="AJ26" s="304"/>
      <c r="AK26" s="623"/>
      <c r="AL26" s="19"/>
      <c r="AM26" s="7"/>
    </row>
    <row r="27" spans="1:41" ht="21.7" customHeight="1" thickBot="1" x14ac:dyDescent="0.45">
      <c r="A27" s="40"/>
      <c r="B27" s="117" t="s">
        <v>123</v>
      </c>
      <c r="C27" s="118"/>
      <c r="D27" s="41"/>
      <c r="E27" s="685"/>
      <c r="F27" s="19"/>
      <c r="G27" s="7"/>
      <c r="I27" s="113"/>
      <c r="J27" s="113"/>
      <c r="K27" s="113"/>
      <c r="O27" s="40"/>
      <c r="P27" s="117" t="s">
        <v>123</v>
      </c>
      <c r="Q27" s="126"/>
      <c r="R27" s="678"/>
      <c r="S27" s="19"/>
      <c r="T27" s="7"/>
      <c r="X27" s="73" t="s">
        <v>59</v>
      </c>
      <c r="Y27" s="72" t="s">
        <v>116</v>
      </c>
      <c r="Z27" s="124">
        <f>IF(AC1="SI",IF(AC27&gt;0,IF(AC27&gt;4,2,0.5*AC27),0),0)</f>
        <v>0</v>
      </c>
      <c r="AA27" s="673"/>
      <c r="AB27" s="87" t="s">
        <v>13</v>
      </c>
      <c r="AC27" s="53"/>
      <c r="AH27" s="40"/>
      <c r="AI27" s="117" t="s">
        <v>123</v>
      </c>
      <c r="AJ27" s="304"/>
      <c r="AK27" s="623"/>
      <c r="AL27" s="19"/>
      <c r="AM27" s="7"/>
    </row>
    <row r="28" spans="1:41" ht="26.25" customHeight="1" thickBot="1" x14ac:dyDescent="0.5">
      <c r="A28" s="38"/>
      <c r="B28" s="216" t="s">
        <v>62</v>
      </c>
      <c r="C28" s="120">
        <f>+C24+C25-C26+C27</f>
        <v>0</v>
      </c>
      <c r="D28" s="39"/>
      <c r="E28" s="685"/>
      <c r="G28" s="7"/>
      <c r="O28" s="38"/>
      <c r="P28" s="216" t="s">
        <v>62</v>
      </c>
      <c r="Q28" s="46">
        <f>+Q24+Q25-Q26+Q27</f>
        <v>0</v>
      </c>
      <c r="R28" s="678"/>
      <c r="S28" s="19"/>
      <c r="T28" s="7"/>
      <c r="X28" s="129"/>
      <c r="Y28" s="130"/>
      <c r="Z28" s="131"/>
      <c r="AA28" s="673"/>
      <c r="AB28" s="77"/>
      <c r="AC28" s="133"/>
      <c r="AH28" s="38"/>
      <c r="AI28" s="216" t="s">
        <v>62</v>
      </c>
      <c r="AJ28" s="89">
        <f>+AJ24+AJ25-AJ26+AJ27</f>
        <v>0</v>
      </c>
      <c r="AK28" s="623"/>
      <c r="AL28" s="19"/>
      <c r="AM28" s="7"/>
    </row>
    <row r="29" spans="1:41" ht="18.399999999999999" thickBot="1" x14ac:dyDescent="0.45">
      <c r="A29" s="36"/>
      <c r="B29" s="1"/>
      <c r="C29" s="5"/>
      <c r="D29" s="42"/>
      <c r="E29" s="685"/>
      <c r="F29" s="19"/>
      <c r="G29" s="7"/>
      <c r="O29" s="73"/>
      <c r="P29" s="1"/>
      <c r="Q29" s="5"/>
      <c r="R29" s="678"/>
      <c r="X29" s="75"/>
      <c r="Y29" s="127" t="s">
        <v>122</v>
      </c>
      <c r="Z29" s="103">
        <f>SUM(Z11:Z28)</f>
        <v>0</v>
      </c>
      <c r="AA29" s="673"/>
      <c r="AB29" s="61"/>
      <c r="AC29" s="61"/>
      <c r="AH29" s="73"/>
      <c r="AI29" s="1"/>
      <c r="AJ29" s="5"/>
      <c r="AK29" s="623"/>
    </row>
    <row r="30" spans="1:41" ht="24" customHeight="1" thickTop="1" thickBot="1" x14ac:dyDescent="0.45">
      <c r="A30" s="660" t="s">
        <v>63</v>
      </c>
      <c r="B30" s="661"/>
      <c r="C30" s="123">
        <f>+C4+C23+C28</f>
        <v>0</v>
      </c>
      <c r="D30" s="43"/>
      <c r="E30" s="685"/>
      <c r="F30" s="289"/>
      <c r="O30" s="670" t="s">
        <v>63</v>
      </c>
      <c r="P30" s="671"/>
      <c r="Q30" s="125">
        <f>+Q4+Q5+Q23+Q28</f>
        <v>0</v>
      </c>
      <c r="R30" s="678"/>
      <c r="X30" s="195" t="s">
        <v>160</v>
      </c>
      <c r="Y30" s="294" t="s">
        <v>222</v>
      </c>
      <c r="Z30" s="194">
        <f>+'TITOLI SERVIZIO'!EH42</f>
        <v>0</v>
      </c>
      <c r="AA30" s="673"/>
      <c r="AB30" s="296" t="s">
        <v>244</v>
      </c>
      <c r="AC30" s="7"/>
      <c r="AH30" s="670" t="s">
        <v>63</v>
      </c>
      <c r="AI30" s="671"/>
      <c r="AJ30" s="125">
        <f>+AJ4+AJ5+AJ23+AJ28</f>
        <v>0</v>
      </c>
      <c r="AK30" s="623"/>
    </row>
    <row r="31" spans="1:41" ht="23.25" thickTop="1" thickBot="1" x14ac:dyDescent="0.45">
      <c r="B31" s="135">
        <v>1</v>
      </c>
      <c r="C31" s="6"/>
      <c r="E31" s="685"/>
      <c r="F31" s="640" t="str">
        <f>IF(G1=0,"",IF(H2&lt;&gt;C30,"RETTIFICA","CONVALIDA"))</f>
        <v/>
      </c>
      <c r="G31" s="639"/>
      <c r="O31" s="686">
        <v>2</v>
      </c>
      <c r="P31" s="686"/>
      <c r="Q31" s="686"/>
      <c r="R31" s="678"/>
      <c r="S31" s="640" t="str">
        <f>IF(T1=0,"",IF(U2&lt;&gt;Q30,"RETTIFICA","CONVALIDA"))</f>
        <v>CONVALIDA</v>
      </c>
      <c r="T31" s="639"/>
      <c r="X31" s="119"/>
      <c r="Y31" s="295" t="s">
        <v>223</v>
      </c>
      <c r="Z31" s="293">
        <f>+'TITOLI SERVIZIO'!EZ42</f>
        <v>0</v>
      </c>
      <c r="AA31" s="673"/>
      <c r="AB31" s="297">
        <f>IF((Z30+Z31)&lt;&gt;'TITOLI SERVIZIO'!EQ42,"ERRORE",+'TITOLI SERVIZIO'!EQ42)</f>
        <v>0</v>
      </c>
      <c r="AC31" s="7"/>
      <c r="AI31" s="151">
        <v>4</v>
      </c>
      <c r="AK31" s="624"/>
      <c r="AL31" s="640" t="str">
        <f>IF(AM1=0,"",IF(AN2&lt;&gt;AJ30,"RETTIFICA","CONVALIDA"))</f>
        <v>CONVALIDA</v>
      </c>
      <c r="AM31" s="639"/>
    </row>
    <row r="32" spans="1:41" ht="21.7" customHeight="1" thickBot="1" x14ac:dyDescent="0.45">
      <c r="X32" s="36"/>
      <c r="Y32" s="291" t="s">
        <v>225</v>
      </c>
      <c r="Z32" s="126"/>
      <c r="AA32" s="673"/>
      <c r="AB32" s="19"/>
      <c r="AC32" s="7"/>
    </row>
    <row r="33" spans="6:29" ht="19.5" customHeight="1" thickBot="1" x14ac:dyDescent="0.45">
      <c r="X33" s="40"/>
      <c r="Y33" s="292" t="s">
        <v>123</v>
      </c>
      <c r="Z33" s="126"/>
      <c r="AA33" s="673"/>
      <c r="AB33" s="19"/>
      <c r="AC33" s="7"/>
    </row>
    <row r="34" spans="6:29" ht="23.25" customHeight="1" thickBot="1" x14ac:dyDescent="0.45">
      <c r="F34" s="1" t="s">
        <v>64</v>
      </c>
      <c r="X34" s="75"/>
      <c r="Y34" s="290" t="s">
        <v>224</v>
      </c>
      <c r="Z34" s="46">
        <f>+Z30+Z31-Z32+Z33</f>
        <v>0</v>
      </c>
      <c r="AA34" s="673"/>
      <c r="AB34" s="19"/>
      <c r="AC34" s="7"/>
    </row>
    <row r="35" spans="6:29" ht="13.5" thickBot="1" x14ac:dyDescent="0.45">
      <c r="X35" s="73"/>
      <c r="Y35" s="1"/>
      <c r="Z35" s="5"/>
      <c r="AA35" s="673"/>
    </row>
    <row r="36" spans="6:29" ht="20.25" thickBot="1" x14ac:dyDescent="0.45">
      <c r="X36" s="628" t="s">
        <v>63</v>
      </c>
      <c r="Y36" s="629"/>
      <c r="Z36" s="90">
        <f>Z10+Z29+Z34</f>
        <v>0</v>
      </c>
      <c r="AA36" s="674"/>
    </row>
    <row r="37" spans="6:29" ht="26.25" customHeight="1" thickBot="1" x14ac:dyDescent="0.45">
      <c r="X37" s="649">
        <v>3</v>
      </c>
      <c r="Y37" s="649"/>
      <c r="Z37" s="649"/>
      <c r="AA37" s="669"/>
      <c r="AB37" s="640" t="str">
        <f>IF(AC1=0,"",IF(AD2&lt;&gt;Z36,"RETTIFICA","CONVALIDA"))</f>
        <v/>
      </c>
      <c r="AC37" s="639"/>
    </row>
  </sheetData>
  <sheetProtection algorithmName="SHA-512" hashValue="B5QhwmfUlc5plI6qUVDX+AWK2e9GagKZ98QxvCZKy6+uaPwH7un051NqLkZEYM7MHzI3nBpQpse6LxylGMDl5g==" saltValue="U5o+EAazWn4ujzNxC+5u8w==" spinCount="100000" sheet="1" objects="1" scenarios="1"/>
  <mergeCells count="39">
    <mergeCell ref="B3:D3"/>
    <mergeCell ref="B5:D5"/>
    <mergeCell ref="P3:Q3"/>
    <mergeCell ref="O30:P30"/>
    <mergeCell ref="A30:B30"/>
    <mergeCell ref="H19:I19"/>
    <mergeCell ref="E1:E31"/>
    <mergeCell ref="O31:Q31"/>
    <mergeCell ref="F2:G2"/>
    <mergeCell ref="F31:G31"/>
    <mergeCell ref="F23:G23"/>
    <mergeCell ref="AO1:AO7"/>
    <mergeCell ref="AP1:AP7"/>
    <mergeCell ref="AI3:AJ3"/>
    <mergeCell ref="AL6:AM6"/>
    <mergeCell ref="AN19:AO19"/>
    <mergeCell ref="AL2:AM2"/>
    <mergeCell ref="AL31:AM31"/>
    <mergeCell ref="AH30:AI30"/>
    <mergeCell ref="I1:I7"/>
    <mergeCell ref="V1:V7"/>
    <mergeCell ref="AE1:AE7"/>
    <mergeCell ref="AA1:AA36"/>
    <mergeCell ref="Y3:Z3"/>
    <mergeCell ref="X10:Y10"/>
    <mergeCell ref="X36:Y36"/>
    <mergeCell ref="S6:T6"/>
    <mergeCell ref="J1:J7"/>
    <mergeCell ref="R1:R31"/>
    <mergeCell ref="AK1:AK31"/>
    <mergeCell ref="S2:T2"/>
    <mergeCell ref="AB2:AC2"/>
    <mergeCell ref="S31:T31"/>
    <mergeCell ref="AD24:AE24"/>
    <mergeCell ref="W1:W7"/>
    <mergeCell ref="AF1:AF7"/>
    <mergeCell ref="U19:V19"/>
    <mergeCell ref="X37:AA37"/>
    <mergeCell ref="AB37:AC37"/>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9CA3-1D2F-4A26-9214-DB543F39BB7E}">
  <dimension ref="A1:AP37"/>
  <sheetViews>
    <sheetView zoomScale="60" zoomScaleNormal="60" workbookViewId="0">
      <selection activeCell="AN2" sqref="AN2"/>
    </sheetView>
  </sheetViews>
  <sheetFormatPr defaultRowHeight="13.15" x14ac:dyDescent="0.4"/>
  <cols>
    <col min="1" max="1" width="10.28515625" customWidth="1"/>
    <col min="2" max="2" width="92.42578125" customWidth="1"/>
    <col min="3" max="3" width="18.28515625" customWidth="1"/>
    <col min="4" max="4" width="0.92578125" hidden="1" customWidth="1"/>
    <col min="6" max="6" width="23.92578125" customWidth="1"/>
    <col min="7" max="7" width="14.7109375" customWidth="1"/>
    <col min="8" max="8" width="19.78515625" customWidth="1"/>
    <col min="10" max="10" width="13.2109375" customWidth="1"/>
    <col min="12" max="12" width="3.5703125" customWidth="1"/>
    <col min="13" max="13" width="1.42578125" customWidth="1"/>
    <col min="14" max="14" width="3" customWidth="1"/>
    <col min="16" max="16" width="97.28515625" customWidth="1"/>
    <col min="17" max="17" width="13.28515625" customWidth="1"/>
    <col min="19" max="19" width="21" customWidth="1"/>
    <col min="20" max="20" width="17.42578125" customWidth="1"/>
    <col min="21" max="21" width="17.7109375" customWidth="1"/>
    <col min="25" max="25" width="88.2109375" customWidth="1"/>
    <col min="26" max="26" width="13" customWidth="1"/>
    <col min="28" max="28" width="22.28515625" customWidth="1"/>
    <col min="29" max="29" width="15.92578125" customWidth="1"/>
    <col min="30" max="30" width="18.42578125" customWidth="1"/>
    <col min="35" max="35" width="99" customWidth="1"/>
    <col min="36" max="36" width="13.2109375" customWidth="1"/>
    <col min="38" max="38" width="20.0703125" customWidth="1"/>
    <col min="39" max="39" width="15.5703125" customWidth="1"/>
    <col min="40" max="40" width="14.92578125" customWidth="1"/>
  </cols>
  <sheetData>
    <row r="1" spans="1:42" ht="66" customHeight="1" thickTop="1" thickBot="1" x14ac:dyDescent="0.45">
      <c r="A1" s="179" t="s">
        <v>92</v>
      </c>
      <c r="B1" s="55"/>
      <c r="C1" s="322" t="str">
        <f>+'TITOLI SERVIZIO'!F8</f>
        <v>C</v>
      </c>
      <c r="D1" s="47"/>
      <c r="E1" s="613" t="s">
        <v>93</v>
      </c>
      <c r="F1" s="329" t="s">
        <v>125</v>
      </c>
      <c r="G1" s="60"/>
      <c r="H1" s="59" t="s">
        <v>149</v>
      </c>
      <c r="I1" s="666" t="str">
        <f>IF(AND(G1="SI",  OR(AC1="SI",T1="SI")     ),"Hai inserito piu CDC !","")</f>
        <v/>
      </c>
      <c r="J1" s="625" t="str">
        <f>IF(AND(G1&lt;&gt;"si",G1&lt;&gt;"NO",G1&lt;&gt;""),"Devi inserire SI o NO !!"," ")</f>
        <v xml:space="preserve"> </v>
      </c>
      <c r="O1" s="182" t="s">
        <v>129</v>
      </c>
      <c r="P1" s="138"/>
      <c r="Q1" s="315"/>
      <c r="R1" s="677" t="s">
        <v>132</v>
      </c>
      <c r="S1" s="178" t="s">
        <v>148</v>
      </c>
      <c r="T1" s="325" t="s">
        <v>242</v>
      </c>
      <c r="U1" s="59"/>
      <c r="V1" s="625" t="str">
        <f>IF(AND(T1="SI",OR(AC1="SI",G1="SI")),"hai inserito piu CDC!","")</f>
        <v/>
      </c>
      <c r="W1" s="625" t="str">
        <f>IF(AND(T1&lt;&gt;"si",T1&lt;&gt;"NO",T1&lt;&gt;""),"Devi inserire SI o NO !!"," ")</f>
        <v xml:space="preserve"> </v>
      </c>
      <c r="X1" s="186" t="s">
        <v>91</v>
      </c>
      <c r="Y1" s="63"/>
      <c r="Z1" s="346" t="str">
        <f>+C1</f>
        <v>C</v>
      </c>
      <c r="AA1" s="619" t="s">
        <v>94</v>
      </c>
      <c r="AB1" s="178" t="s">
        <v>147</v>
      </c>
      <c r="AC1" s="60"/>
      <c r="AD1" s="59" t="s">
        <v>150</v>
      </c>
      <c r="AE1" s="625" t="str">
        <f>IF(AND(AC1="SI",OR(T1="SI",G1="SI",AM1="SI")),"E R R O R E !!","")</f>
        <v/>
      </c>
      <c r="AF1" s="625" t="str">
        <f>IF(AND(AC1&lt;&gt;"si",AC1&lt;&gt;"NO",AC1&lt;&gt;""),"Devi inserire SI o NO !!"," ")</f>
        <v xml:space="preserve"> </v>
      </c>
      <c r="AH1" s="185" t="s">
        <v>141</v>
      </c>
      <c r="AI1" s="138"/>
      <c r="AJ1" s="338"/>
      <c r="AK1" s="622" t="s">
        <v>142</v>
      </c>
      <c r="AL1" s="178" t="s">
        <v>143</v>
      </c>
      <c r="AM1" s="325" t="s">
        <v>242</v>
      </c>
      <c r="AN1" s="59"/>
      <c r="AO1" s="625" t="str">
        <f>IF(AND(AM1="SI",OR(G1="SI",AC1="SI",T1)),"hai inserito piu CDC!","")</f>
        <v/>
      </c>
      <c r="AP1" s="625" t="str">
        <f>IF(AND(AM1&lt;&gt;"si",AM1&lt;&gt;"NO",AM1&lt;&gt;""),"Devi inserire SI o NO !!"," ")</f>
        <v xml:space="preserve"> </v>
      </c>
    </row>
    <row r="2" spans="1:42" ht="29.65" customHeight="1" thickTop="1" thickBot="1" x14ac:dyDescent="0.45">
      <c r="A2" s="181">
        <v>1</v>
      </c>
      <c r="B2" s="177" t="s">
        <v>136</v>
      </c>
      <c r="C2" s="184" t="s">
        <v>134</v>
      </c>
      <c r="E2" s="614"/>
      <c r="F2" s="650" t="s">
        <v>258</v>
      </c>
      <c r="G2" s="651"/>
      <c r="H2" s="460"/>
      <c r="I2" s="666"/>
      <c r="J2" s="625"/>
      <c r="O2" s="181">
        <v>2</v>
      </c>
      <c r="P2" s="177" t="s">
        <v>136</v>
      </c>
      <c r="Q2" s="184" t="s">
        <v>134</v>
      </c>
      <c r="R2" s="678"/>
      <c r="S2" s="681" t="s">
        <v>257</v>
      </c>
      <c r="T2" s="651"/>
      <c r="U2" s="460"/>
      <c r="V2" s="625"/>
      <c r="W2" s="625"/>
      <c r="X2" s="181">
        <v>3</v>
      </c>
      <c r="Y2" s="177" t="s">
        <v>135</v>
      </c>
      <c r="Z2" s="302" t="s">
        <v>134</v>
      </c>
      <c r="AA2" s="620"/>
      <c r="AB2" s="654" t="s">
        <v>257</v>
      </c>
      <c r="AC2" s="653"/>
      <c r="AD2" s="460"/>
      <c r="AE2" s="625"/>
      <c r="AF2" s="625"/>
      <c r="AH2" s="181">
        <v>4</v>
      </c>
      <c r="AI2" s="177" t="s">
        <v>136</v>
      </c>
      <c r="AJ2" s="302" t="s">
        <v>134</v>
      </c>
      <c r="AK2" s="623"/>
      <c r="AL2" s="681" t="s">
        <v>258</v>
      </c>
      <c r="AM2" s="651"/>
      <c r="AN2" s="460"/>
      <c r="AO2" s="625"/>
      <c r="AP2" s="625"/>
    </row>
    <row r="3" spans="1:42" ht="33" customHeight="1" thickBot="1" x14ac:dyDescent="0.45">
      <c r="A3" s="180" t="s">
        <v>2</v>
      </c>
      <c r="B3" s="682" t="s">
        <v>3</v>
      </c>
      <c r="C3" s="656"/>
      <c r="D3" s="656"/>
      <c r="E3" s="614"/>
      <c r="F3" s="308" t="s">
        <v>4</v>
      </c>
      <c r="G3" s="309" t="s">
        <v>5</v>
      </c>
      <c r="H3" s="310" t="s">
        <v>6</v>
      </c>
      <c r="I3" s="666"/>
      <c r="J3" s="625"/>
      <c r="K3" s="110"/>
      <c r="L3" s="110"/>
      <c r="O3" s="183" t="s">
        <v>2</v>
      </c>
      <c r="P3" s="679" t="s">
        <v>3</v>
      </c>
      <c r="Q3" s="683"/>
      <c r="R3" s="678"/>
      <c r="S3" s="164" t="s">
        <v>0</v>
      </c>
      <c r="T3" s="149" t="s">
        <v>1</v>
      </c>
      <c r="U3" s="114"/>
      <c r="V3" s="625"/>
      <c r="W3" s="625"/>
      <c r="X3" s="183" t="s">
        <v>2</v>
      </c>
      <c r="Y3" s="675" t="s">
        <v>3</v>
      </c>
      <c r="Z3" s="635"/>
      <c r="AA3" s="620"/>
      <c r="AB3" s="337" t="s">
        <v>0</v>
      </c>
      <c r="AC3" s="149" t="s">
        <v>1</v>
      </c>
      <c r="AE3" s="625"/>
      <c r="AF3" s="625"/>
      <c r="AH3" s="183" t="s">
        <v>2</v>
      </c>
      <c r="AI3" s="679" t="s">
        <v>3</v>
      </c>
      <c r="AJ3" s="680"/>
      <c r="AK3" s="623"/>
      <c r="AL3" s="148" t="s">
        <v>0</v>
      </c>
      <c r="AM3" s="149" t="s">
        <v>1</v>
      </c>
      <c r="AN3" s="114"/>
      <c r="AO3" s="625"/>
      <c r="AP3" s="625"/>
    </row>
    <row r="4" spans="1:42" ht="30.75" customHeight="1" thickBot="1" x14ac:dyDescent="0.45">
      <c r="A4" s="30" t="s">
        <v>7</v>
      </c>
      <c r="B4" s="29" t="s">
        <v>8</v>
      </c>
      <c r="C4" s="122">
        <f>IF(G1="SI", IF(AND(F4=0,G4=0),0, IF(H4="si",   IF(F4&gt;0,  16+((F4-76)*0.5),     IF(G4&gt;0,     16+(ROUND((G4*110/100),0)-76)*0.5)),    IF(F4&gt;0,12+((F4-76)*0.5),IF(G4&gt;0,12+(ROUND((G4*110/100),0)-76)*0.5)))),0)</f>
        <v>0</v>
      </c>
      <c r="D4" s="62"/>
      <c r="E4" s="614"/>
      <c r="F4" s="147"/>
      <c r="G4" s="377"/>
      <c r="H4" s="49"/>
      <c r="I4" s="666"/>
      <c r="J4" s="625"/>
      <c r="L4" s="110"/>
      <c r="O4" s="140" t="s">
        <v>7</v>
      </c>
      <c r="P4" s="139" t="s">
        <v>90</v>
      </c>
      <c r="Q4" s="88">
        <f>IF(T1="si",IF(S4=0,0,IF(T4=0,0,IF(S4*100/T4&gt;100," ? ",IF(S4*100/T4&gt;95,24,IF(S4*100/T4&gt;90,22,IF(S4*100/T4&gt;85,18,IF(S4*100/T4&gt;80,16,IF(S4*100/T4&gt;75,14,IF(S4*100/T4&gt;70,12,IF(S4*100/T4&gt;65,10,8)))))))))),0)</f>
        <v>0</v>
      </c>
      <c r="R4" s="678"/>
      <c r="S4" s="106"/>
      <c r="T4" s="64"/>
      <c r="U4" s="176" t="str">
        <f>IF(AND(S4&lt;&gt;0,T4=0),"Completa il voto!!","")</f>
        <v/>
      </c>
      <c r="V4" s="625"/>
      <c r="W4" s="625"/>
      <c r="X4" s="105" t="s">
        <v>7</v>
      </c>
      <c r="Y4" s="137" t="s">
        <v>95</v>
      </c>
      <c r="Z4" s="334">
        <f>IF(AC1="SI",IF(AB4=0,0,IF(AC4=0,0,IF(AB4*100/AC4&gt;100," ? ",IF(AB4*100/AC4&gt;95,12,IF(AB4*100/AC4&gt;90,11,IF(AB4*100/AC4&gt;85,9,IF(AB4*100/AC4&gt;80,8,IF(AB4*100/AC4&gt;75,7,IF(AB4*100/AC4&gt;70,6,IF(AB4*100/AC4&gt;65,5,4)))))))))),0)</f>
        <v>0</v>
      </c>
      <c r="AA4" s="620"/>
      <c r="AB4" s="106"/>
      <c r="AC4" s="98"/>
      <c r="AD4" s="188" t="str">
        <f>IF(AND(AB4&lt;&gt;0,AC4=0),"Completa il voto!!","")</f>
        <v/>
      </c>
      <c r="AE4" s="625"/>
      <c r="AF4" s="625"/>
      <c r="AH4" s="140" t="s">
        <v>7</v>
      </c>
      <c r="AI4" s="139" t="s">
        <v>90</v>
      </c>
      <c r="AJ4" s="88">
        <f>IF(AM1="si",IF(AL4=0,0,IF(AM4=0,0,IF(AL4*100/AM4&gt;100," ? ",IF(AL4*100/AM4&gt;95,12,IF(AL4*100/AM4&gt;90,11,IF(AL4*100/AM4&gt;85,9,IF(AL4*100/AM4&gt;80,8,IF(AL4*100/AM4&gt;75,7,IF(AL4*100/AM4&gt;70,6,IF(AL4*100/AM4&gt;65,5,4)))))))))),0)</f>
        <v>0</v>
      </c>
      <c r="AK4" s="623"/>
      <c r="AL4" s="106"/>
      <c r="AM4" s="64"/>
      <c r="AN4" s="176" t="str">
        <f>IF(AND(AL4&lt;&gt;0,AM4=0),"Completa il voto!!","")</f>
        <v/>
      </c>
      <c r="AO4" s="625"/>
      <c r="AP4" s="625"/>
    </row>
    <row r="5" spans="1:42" ht="26.25" customHeight="1" thickBot="1" x14ac:dyDescent="0.45">
      <c r="A5" s="31" t="s">
        <v>9</v>
      </c>
      <c r="B5" s="682" t="s">
        <v>10</v>
      </c>
      <c r="C5" s="656"/>
      <c r="D5" s="656"/>
      <c r="E5" s="614"/>
      <c r="F5" s="385" t="s">
        <v>14</v>
      </c>
      <c r="G5" s="363" t="str">
        <f>+VERSIONE</f>
        <v>37.0</v>
      </c>
      <c r="I5" s="666"/>
      <c r="J5" s="625"/>
      <c r="K5" s="56"/>
      <c r="O5" s="140" t="s">
        <v>130</v>
      </c>
      <c r="P5" s="139" t="s">
        <v>131</v>
      </c>
      <c r="Q5" s="88">
        <f>IF(T1="si",IF(T5="si",12,0),0)</f>
        <v>0</v>
      </c>
      <c r="R5" s="678"/>
      <c r="S5" s="85" t="s">
        <v>41</v>
      </c>
      <c r="T5" s="50"/>
      <c r="U5" s="114"/>
      <c r="V5" s="625"/>
      <c r="W5" s="625"/>
      <c r="X5" s="95" t="s">
        <v>96</v>
      </c>
      <c r="Y5" s="97" t="s">
        <v>101</v>
      </c>
      <c r="Z5" s="124">
        <f>IF(AC1="SI",IF(AC5="SI",     IF(AC5="si",54,0),0),0)</f>
        <v>0</v>
      </c>
      <c r="AA5" s="620"/>
      <c r="AB5" s="99" t="s">
        <v>106</v>
      </c>
      <c r="AC5" s="98"/>
      <c r="AE5" s="625"/>
      <c r="AF5" s="625"/>
      <c r="AH5" s="142"/>
      <c r="AI5" s="143"/>
      <c r="AJ5" s="144"/>
      <c r="AK5" s="623"/>
      <c r="AL5" s="85"/>
      <c r="AM5" s="145"/>
      <c r="AN5" s="114"/>
      <c r="AO5" s="625"/>
      <c r="AP5" s="625"/>
    </row>
    <row r="6" spans="1:42" ht="28.5" customHeight="1" thickBot="1" x14ac:dyDescent="0.45">
      <c r="A6" s="32" t="s">
        <v>11</v>
      </c>
      <c r="B6" s="22" t="s">
        <v>12</v>
      </c>
      <c r="C6" s="44">
        <f>IF(G1="SI",3*G6,0)</f>
        <v>0</v>
      </c>
      <c r="D6" s="78"/>
      <c r="E6" s="614"/>
      <c r="F6" s="306" t="s">
        <v>13</v>
      </c>
      <c r="G6" s="389"/>
      <c r="I6" s="666"/>
      <c r="J6" s="625"/>
      <c r="K6" s="109"/>
      <c r="O6" s="92" t="s">
        <v>11</v>
      </c>
      <c r="P6" s="66" t="s">
        <v>15</v>
      </c>
      <c r="Q6" s="187"/>
      <c r="R6" s="678"/>
      <c r="S6" s="636" t="s">
        <v>138</v>
      </c>
      <c r="T6" s="637"/>
      <c r="U6" s="114"/>
      <c r="V6" s="625"/>
      <c r="W6" s="625"/>
      <c r="X6" s="95" t="s">
        <v>97</v>
      </c>
      <c r="Y6" s="97" t="s">
        <v>102</v>
      </c>
      <c r="Z6" s="124">
        <f>IF(AC1="SI",IF(AC6="SI",IF(AC6="si",42,0),0),0)</f>
        <v>0</v>
      </c>
      <c r="AA6" s="620"/>
      <c r="AB6" s="99" t="s">
        <v>106</v>
      </c>
      <c r="AC6" s="100"/>
      <c r="AE6" s="625"/>
      <c r="AF6" s="625"/>
      <c r="AH6" s="92" t="s">
        <v>11</v>
      </c>
      <c r="AI6" s="66" t="s">
        <v>151</v>
      </c>
      <c r="AJ6" s="187"/>
      <c r="AK6" s="623"/>
      <c r="AL6" s="636" t="s">
        <v>138</v>
      </c>
      <c r="AM6" s="637"/>
      <c r="AN6" s="114"/>
      <c r="AO6" s="625"/>
      <c r="AP6" s="625"/>
    </row>
    <row r="7" spans="1:42" ht="27.75" customHeight="1" thickBot="1" x14ac:dyDescent="0.45">
      <c r="A7" s="32" t="s">
        <v>16</v>
      </c>
      <c r="B7" s="23" t="s">
        <v>17</v>
      </c>
      <c r="C7" s="44">
        <f>IF(G1="SI",1.5*G7,0)</f>
        <v>0</v>
      </c>
      <c r="D7" s="79"/>
      <c r="E7" s="614"/>
      <c r="F7" s="306" t="s">
        <v>13</v>
      </c>
      <c r="G7" s="369"/>
      <c r="I7" s="666"/>
      <c r="J7" s="625"/>
      <c r="K7" s="18"/>
      <c r="O7" s="65" t="s">
        <v>16</v>
      </c>
      <c r="P7" s="67" t="s">
        <v>133</v>
      </c>
      <c r="Q7" s="124">
        <f>IF(T1="SI",3*T7,0)</f>
        <v>0</v>
      </c>
      <c r="R7" s="678"/>
      <c r="S7" s="85" t="s">
        <v>13</v>
      </c>
      <c r="T7" s="50"/>
      <c r="U7" s="114"/>
      <c r="V7" s="625"/>
      <c r="W7" s="625"/>
      <c r="X7" s="95" t="s">
        <v>98</v>
      </c>
      <c r="Y7" s="97" t="s">
        <v>105</v>
      </c>
      <c r="Z7" s="124">
        <f>IF(AC1="SI",IF(AC7="SI",IF(AC7="si",66,0),0),0)</f>
        <v>0</v>
      </c>
      <c r="AA7" s="620"/>
      <c r="AB7" s="99" t="s">
        <v>106</v>
      </c>
      <c r="AC7" s="100"/>
      <c r="AE7" s="625"/>
      <c r="AF7" s="625"/>
      <c r="AH7" s="65" t="s">
        <v>16</v>
      </c>
      <c r="AI7" s="67" t="s">
        <v>133</v>
      </c>
      <c r="AJ7" s="124">
        <f>IF(AM1="SI",3*AM7,0)</f>
        <v>0</v>
      </c>
      <c r="AK7" s="623"/>
      <c r="AL7" s="85" t="s">
        <v>13</v>
      </c>
      <c r="AM7" s="50"/>
      <c r="AN7" s="114"/>
      <c r="AO7" s="625"/>
      <c r="AP7" s="625"/>
    </row>
    <row r="8" spans="1:42" ht="25.15" thickBot="1" x14ac:dyDescent="0.45">
      <c r="A8" s="33" t="s">
        <v>18</v>
      </c>
      <c r="B8" s="24" t="s">
        <v>19</v>
      </c>
      <c r="C8" s="44">
        <f>IF(G1="SI",1.5*G8,0)</f>
        <v>0</v>
      </c>
      <c r="D8" s="79"/>
      <c r="E8" s="614"/>
      <c r="F8" s="306" t="s">
        <v>13</v>
      </c>
      <c r="G8" s="369"/>
      <c r="J8" s="378"/>
      <c r="L8" s="18"/>
      <c r="O8" s="68" t="s">
        <v>18</v>
      </c>
      <c r="P8" s="69" t="s">
        <v>20</v>
      </c>
      <c r="Q8" s="124">
        <f>IF(T1="si",1.5*T8,0)</f>
        <v>0</v>
      </c>
      <c r="R8" s="678"/>
      <c r="S8" s="85" t="s">
        <v>13</v>
      </c>
      <c r="T8" s="50"/>
      <c r="U8" s="114"/>
      <c r="W8" s="20"/>
      <c r="X8" s="95" t="s">
        <v>99</v>
      </c>
      <c r="Y8" s="96" t="s">
        <v>103</v>
      </c>
      <c r="Z8" s="124">
        <f>IF(AC1="SI",IF(AC8="si",IF(AC8="si",12,0),0),0)</f>
        <v>0</v>
      </c>
      <c r="AA8" s="620"/>
      <c r="AB8" s="99" t="s">
        <v>106</v>
      </c>
      <c r="AC8" s="100"/>
      <c r="AH8" s="68" t="s">
        <v>18</v>
      </c>
      <c r="AI8" s="69" t="s">
        <v>20</v>
      </c>
      <c r="AJ8" s="124">
        <f>IF(AM1="si",1.5*AM8,0)</f>
        <v>0</v>
      </c>
      <c r="AK8" s="623"/>
      <c r="AL8" s="85" t="s">
        <v>13</v>
      </c>
      <c r="AM8" s="50"/>
      <c r="AN8" s="114"/>
      <c r="AP8" s="20"/>
    </row>
    <row r="9" spans="1:42" ht="38.75" customHeight="1" thickBot="1" x14ac:dyDescent="0.45">
      <c r="A9" s="33" t="s">
        <v>21</v>
      </c>
      <c r="B9" s="24" t="s">
        <v>22</v>
      </c>
      <c r="C9" s="44">
        <f>IF(G1="SI",3*G9,0)</f>
        <v>0</v>
      </c>
      <c r="D9" s="79"/>
      <c r="E9" s="614"/>
      <c r="F9" s="306" t="s">
        <v>13</v>
      </c>
      <c r="G9" s="369"/>
      <c r="I9" s="110"/>
      <c r="J9" s="110"/>
      <c r="K9" s="110"/>
      <c r="L9" s="109"/>
      <c r="O9" s="68" t="s">
        <v>21</v>
      </c>
      <c r="P9" s="69" t="s">
        <v>23</v>
      </c>
      <c r="Q9" s="124">
        <f>IF(T1="SI",1.5*T9,0)</f>
        <v>0</v>
      </c>
      <c r="R9" s="678"/>
      <c r="S9" s="85" t="s">
        <v>13</v>
      </c>
      <c r="T9" s="50"/>
      <c r="X9" s="101" t="s">
        <v>100</v>
      </c>
      <c r="Y9" s="102" t="s">
        <v>104</v>
      </c>
      <c r="Z9" s="124">
        <f>IF(AC1="si",          IF(AND(AC9&gt;0,AE9="si"),30+(AC9*12),AC9*12),0)</f>
        <v>0</v>
      </c>
      <c r="AA9" s="620"/>
      <c r="AB9" s="99" t="s">
        <v>152</v>
      </c>
      <c r="AC9" s="100"/>
      <c r="AD9" s="165" t="s">
        <v>153</v>
      </c>
      <c r="AE9" s="190"/>
      <c r="AH9" s="68" t="s">
        <v>21</v>
      </c>
      <c r="AI9" s="69" t="s">
        <v>23</v>
      </c>
      <c r="AJ9" s="124">
        <f>IF(AM1="SI",1.5*AM9,0)</f>
        <v>0</v>
      </c>
      <c r="AK9" s="623"/>
      <c r="AL9" s="85" t="s">
        <v>13</v>
      </c>
      <c r="AM9" s="50"/>
    </row>
    <row r="10" spans="1:42" ht="25.5" customHeight="1" thickBot="1" x14ac:dyDescent="0.45">
      <c r="A10" s="33" t="s">
        <v>24</v>
      </c>
      <c r="B10" s="24" t="s">
        <v>25</v>
      </c>
      <c r="C10" s="44">
        <f>IF(G1="SI",9*G10,0)</f>
        <v>0</v>
      </c>
      <c r="D10" s="79"/>
      <c r="E10" s="614"/>
      <c r="F10" s="306" t="s">
        <v>13</v>
      </c>
      <c r="G10" s="369"/>
      <c r="I10" s="110"/>
      <c r="J10" s="110"/>
      <c r="K10" s="110"/>
      <c r="L10" s="110"/>
      <c r="O10" s="68" t="s">
        <v>24</v>
      </c>
      <c r="P10" s="69" t="s">
        <v>26</v>
      </c>
      <c r="Q10" s="124">
        <f>IF(T1="SI",3*T10,0)</f>
        <v>0</v>
      </c>
      <c r="R10" s="678"/>
      <c r="S10" s="85" t="s">
        <v>13</v>
      </c>
      <c r="T10" s="50"/>
      <c r="X10" s="626" t="s">
        <v>121</v>
      </c>
      <c r="Y10" s="627"/>
      <c r="Z10" s="335">
        <f>IF(SUM(Z4:Z9)=0,0,SUM(Z4:Z9))</f>
        <v>0</v>
      </c>
      <c r="AA10" s="620"/>
      <c r="AB10" s="93"/>
      <c r="AC10" s="94"/>
      <c r="AH10" s="68" t="s">
        <v>24</v>
      </c>
      <c r="AI10" s="69" t="s">
        <v>26</v>
      </c>
      <c r="AJ10" s="124">
        <f>IF(AM1="SI",3*AM10,0)</f>
        <v>0</v>
      </c>
      <c r="AK10" s="623"/>
      <c r="AL10" s="85" t="s">
        <v>13</v>
      </c>
      <c r="AM10" s="50"/>
    </row>
    <row r="11" spans="1:42" ht="39" customHeight="1" thickBot="1" x14ac:dyDescent="0.45">
      <c r="A11" s="33" t="s">
        <v>27</v>
      </c>
      <c r="B11" s="24" t="s">
        <v>28</v>
      </c>
      <c r="C11" s="44">
        <f>IF(G1="SI",3*G11,0)</f>
        <v>0</v>
      </c>
      <c r="D11" s="79"/>
      <c r="E11" s="614"/>
      <c r="F11" s="306" t="s">
        <v>13</v>
      </c>
      <c r="G11" s="369"/>
      <c r="I11" s="287"/>
      <c r="J11" s="287"/>
      <c r="K11" s="287"/>
      <c r="L11" s="110"/>
      <c r="O11" s="68" t="s">
        <v>27</v>
      </c>
      <c r="P11" s="69" t="s">
        <v>29</v>
      </c>
      <c r="Q11" s="124">
        <f>IF(T1="si",12*T11,0)</f>
        <v>0</v>
      </c>
      <c r="R11" s="678"/>
      <c r="S11" s="85" t="s">
        <v>13</v>
      </c>
      <c r="T11" s="50"/>
      <c r="X11" s="92" t="s">
        <v>11</v>
      </c>
      <c r="Y11" s="66" t="s">
        <v>107</v>
      </c>
      <c r="Z11" s="124">
        <f>IF(AC1="si",IF(AC11&gt;0,3*AC11,0),0)</f>
        <v>0</v>
      </c>
      <c r="AA11" s="620"/>
      <c r="AB11" s="85" t="s">
        <v>13</v>
      </c>
      <c r="AC11" s="50"/>
      <c r="AH11" s="68" t="s">
        <v>27</v>
      </c>
      <c r="AI11" s="69" t="s">
        <v>29</v>
      </c>
      <c r="AJ11" s="124">
        <f>IF(AM1="si",12*AM11,0)</f>
        <v>0</v>
      </c>
      <c r="AK11" s="623"/>
      <c r="AL11" s="85" t="s">
        <v>13</v>
      </c>
      <c r="AM11" s="50"/>
    </row>
    <row r="12" spans="1:42" ht="30.7" customHeight="1" thickBot="1" x14ac:dyDescent="0.45">
      <c r="A12" s="33" t="s">
        <v>30</v>
      </c>
      <c r="B12" s="24" t="s">
        <v>29</v>
      </c>
      <c r="C12" s="44">
        <f>IF(G1="SI",12*G12,0)</f>
        <v>0</v>
      </c>
      <c r="D12" s="79"/>
      <c r="E12" s="614"/>
      <c r="F12" s="306" t="s">
        <v>13</v>
      </c>
      <c r="G12" s="369"/>
      <c r="I12" s="287"/>
      <c r="J12" s="287"/>
      <c r="K12" s="287"/>
      <c r="L12" s="111"/>
      <c r="O12" s="68" t="s">
        <v>30</v>
      </c>
      <c r="P12" s="69" t="s">
        <v>31</v>
      </c>
      <c r="Q12" s="124">
        <f>IF(T1="si",12*T12,0)</f>
        <v>0</v>
      </c>
      <c r="R12" s="678"/>
      <c r="S12" s="85" t="s">
        <v>13</v>
      </c>
      <c r="T12" s="50"/>
      <c r="X12" s="65" t="s">
        <v>16</v>
      </c>
      <c r="Y12" s="67" t="s">
        <v>108</v>
      </c>
      <c r="Z12" s="124">
        <f>IF(AC1="SI",IF(AC12&gt;0,1.5*AC12,0),0)</f>
        <v>0</v>
      </c>
      <c r="AA12" s="620"/>
      <c r="AB12" s="85" t="s">
        <v>13</v>
      </c>
      <c r="AC12" s="50"/>
      <c r="AH12" s="68" t="s">
        <v>30</v>
      </c>
      <c r="AI12" s="69" t="s">
        <v>31</v>
      </c>
      <c r="AJ12" s="124">
        <f>IF(AM1="si",12*AM12,0)</f>
        <v>0</v>
      </c>
      <c r="AK12" s="623"/>
      <c r="AL12" s="85" t="s">
        <v>13</v>
      </c>
      <c r="AM12" s="50"/>
    </row>
    <row r="13" spans="1:42" ht="31.15" thickBot="1" x14ac:dyDescent="0.45">
      <c r="A13" s="33" t="s">
        <v>32</v>
      </c>
      <c r="B13" s="24" t="s">
        <v>31</v>
      </c>
      <c r="C13" s="44">
        <f>IF(G1="SI",12*G13,0)</f>
        <v>0</v>
      </c>
      <c r="D13" s="79"/>
      <c r="E13" s="614"/>
      <c r="F13" s="306" t="s">
        <v>13</v>
      </c>
      <c r="G13" s="369"/>
      <c r="I13" s="287"/>
      <c r="J13" s="287"/>
      <c r="K13" s="287"/>
      <c r="L13" s="111"/>
      <c r="O13" s="68" t="s">
        <v>32</v>
      </c>
      <c r="P13" s="69" t="s">
        <v>33</v>
      </c>
      <c r="Q13" s="124">
        <f>IF(T1="SI",12*T13,0)</f>
        <v>0</v>
      </c>
      <c r="R13" s="678"/>
      <c r="S13" s="85" t="s">
        <v>13</v>
      </c>
      <c r="T13" s="50"/>
      <c r="X13" s="68" t="s">
        <v>18</v>
      </c>
      <c r="Y13" s="69" t="s">
        <v>23</v>
      </c>
      <c r="Z13" s="124">
        <f>IF(AC1="SI",IF(AC13&gt;0,1.5*AC13,0),0)</f>
        <v>0</v>
      </c>
      <c r="AA13" s="620"/>
      <c r="AB13" s="85" t="s">
        <v>13</v>
      </c>
      <c r="AC13" s="50"/>
      <c r="AH13" s="68" t="s">
        <v>32</v>
      </c>
      <c r="AI13" s="69" t="s">
        <v>33</v>
      </c>
      <c r="AJ13" s="124">
        <f>IF(AM1="SI",12*AM13,0)</f>
        <v>0</v>
      </c>
      <c r="AK13" s="623"/>
      <c r="AL13" s="85" t="s">
        <v>13</v>
      </c>
      <c r="AM13" s="50"/>
    </row>
    <row r="14" spans="1:42" ht="27" customHeight="1" thickBot="1" x14ac:dyDescent="0.45">
      <c r="A14" s="33" t="s">
        <v>34</v>
      </c>
      <c r="B14" s="24" t="s">
        <v>35</v>
      </c>
      <c r="C14" s="44">
        <f>IF(G1="si",12*G14,0)</f>
        <v>0</v>
      </c>
      <c r="D14" s="79"/>
      <c r="E14" s="614"/>
      <c r="F14" s="306" t="s">
        <v>13</v>
      </c>
      <c r="G14" s="369"/>
      <c r="I14" s="287"/>
      <c r="J14" s="287"/>
      <c r="K14" s="287"/>
      <c r="L14" s="111"/>
      <c r="O14" s="68" t="s">
        <v>34</v>
      </c>
      <c r="P14" s="69" t="s">
        <v>36</v>
      </c>
      <c r="Q14" s="124">
        <f>IF(T1="SI",12*T14,0)</f>
        <v>0</v>
      </c>
      <c r="R14" s="678"/>
      <c r="S14" s="85" t="s">
        <v>13</v>
      </c>
      <c r="T14" s="50"/>
      <c r="X14" s="68" t="s">
        <v>21</v>
      </c>
      <c r="Y14" s="69" t="s">
        <v>109</v>
      </c>
      <c r="Z14" s="124">
        <f>IF(AC1="SI",IF(AC14&gt;0,3*AC14,0),0)</f>
        <v>0</v>
      </c>
      <c r="AA14" s="620"/>
      <c r="AB14" s="85" t="s">
        <v>13</v>
      </c>
      <c r="AC14" s="50"/>
      <c r="AH14" s="68" t="s">
        <v>34</v>
      </c>
      <c r="AI14" s="69" t="s">
        <v>36</v>
      </c>
      <c r="AJ14" s="124">
        <f>IF(AM1="SI",12*AM14,0)</f>
        <v>0</v>
      </c>
      <c r="AK14" s="623"/>
      <c r="AL14" s="85" t="s">
        <v>13</v>
      </c>
      <c r="AM14" s="50"/>
    </row>
    <row r="15" spans="1:42" ht="26.95" customHeight="1" thickBot="1" x14ac:dyDescent="0.45">
      <c r="A15" s="33" t="s">
        <v>37</v>
      </c>
      <c r="B15" s="24" t="s">
        <v>38</v>
      </c>
      <c r="C15" s="44">
        <f>IF(G1="si",12*G15,0)</f>
        <v>0</v>
      </c>
      <c r="D15" s="79"/>
      <c r="E15" s="614"/>
      <c r="F15" s="306" t="s">
        <v>13</v>
      </c>
      <c r="G15" s="369"/>
      <c r="I15" s="288"/>
      <c r="J15" s="288"/>
      <c r="K15" s="288"/>
      <c r="L15" s="111"/>
      <c r="O15" s="68" t="s">
        <v>37</v>
      </c>
      <c r="P15" s="69" t="s">
        <v>39</v>
      </c>
      <c r="Q15" s="124">
        <f>IF(T1="SI",IF(T15&gt;0,2,0),0)</f>
        <v>0</v>
      </c>
      <c r="R15" s="678"/>
      <c r="S15" s="85" t="s">
        <v>13</v>
      </c>
      <c r="T15" s="50"/>
      <c r="X15" s="68" t="s">
        <v>24</v>
      </c>
      <c r="Y15" s="69" t="s">
        <v>118</v>
      </c>
      <c r="Z15" s="124">
        <f>IF(AC1="SI",IF(AC15&gt;0,9*AC15,0),0)</f>
        <v>0</v>
      </c>
      <c r="AA15" s="620"/>
      <c r="AB15" s="85" t="s">
        <v>13</v>
      </c>
      <c r="AC15" s="50"/>
      <c r="AH15" s="68" t="s">
        <v>37</v>
      </c>
      <c r="AI15" s="69" t="s">
        <v>39</v>
      </c>
      <c r="AJ15" s="124">
        <f>IF(AM1="SI",IF(AM15&gt;0,2,0),0)</f>
        <v>0</v>
      </c>
      <c r="AK15" s="623"/>
      <c r="AL15" s="85" t="s">
        <v>13</v>
      </c>
      <c r="AM15" s="50"/>
    </row>
    <row r="16" spans="1:42" ht="28.45" customHeight="1" thickBot="1" x14ac:dyDescent="0.45">
      <c r="A16" s="33" t="s">
        <v>40</v>
      </c>
      <c r="B16" s="24" t="s">
        <v>39</v>
      </c>
      <c r="C16" s="44">
        <f>IF(G1="si",IF(G16="si",2,0),0)</f>
        <v>0</v>
      </c>
      <c r="D16" s="80"/>
      <c r="E16" s="614"/>
      <c r="F16" s="86" t="s">
        <v>41</v>
      </c>
      <c r="G16" s="369"/>
      <c r="I16" s="288"/>
      <c r="J16" s="288"/>
      <c r="K16" s="288"/>
      <c r="L16" s="111"/>
      <c r="O16" s="68" t="s">
        <v>40</v>
      </c>
      <c r="P16" s="1" t="s">
        <v>42</v>
      </c>
      <c r="Q16" s="124">
        <f>IF(T1="SI",9*T16,0)</f>
        <v>0</v>
      </c>
      <c r="R16" s="678"/>
      <c r="S16" s="85" t="s">
        <v>13</v>
      </c>
      <c r="T16" s="50"/>
      <c r="X16" s="68" t="s">
        <v>27</v>
      </c>
      <c r="Y16" s="69" t="s">
        <v>117</v>
      </c>
      <c r="Z16" s="124">
        <f>IF(AC1="SI",IF(AC16&gt;0,3*AC16,0),0)</f>
        <v>0</v>
      </c>
      <c r="AA16" s="620"/>
      <c r="AB16" s="85" t="s">
        <v>13</v>
      </c>
      <c r="AC16" s="50"/>
      <c r="AH16" s="68" t="s">
        <v>40</v>
      </c>
      <c r="AI16" s="1" t="s">
        <v>42</v>
      </c>
      <c r="AJ16" s="124">
        <f>IF(AM1="SI",9*AM16,0)</f>
        <v>0</v>
      </c>
      <c r="AK16" s="623"/>
      <c r="AL16" s="85" t="s">
        <v>13</v>
      </c>
      <c r="AM16" s="50"/>
    </row>
    <row r="17" spans="1:41" ht="32.200000000000003" customHeight="1" thickBot="1" x14ac:dyDescent="0.45">
      <c r="A17" s="33" t="s">
        <v>43</v>
      </c>
      <c r="B17" s="24" t="s">
        <v>44</v>
      </c>
      <c r="C17" s="44">
        <f>IF(G1="si",IF(G17="si",6,0),0)</f>
        <v>0</v>
      </c>
      <c r="D17" s="80"/>
      <c r="E17" s="614"/>
      <c r="F17" s="86" t="s">
        <v>41</v>
      </c>
      <c r="G17" s="369"/>
      <c r="I17" s="288"/>
      <c r="J17" s="288"/>
      <c r="K17" s="288"/>
      <c r="L17" s="112"/>
      <c r="O17" s="68" t="s">
        <v>43</v>
      </c>
      <c r="P17" s="69" t="s">
        <v>45</v>
      </c>
      <c r="Q17" s="124">
        <f>IF(T1="SI",6*T17,0)</f>
        <v>0</v>
      </c>
      <c r="R17" s="678"/>
      <c r="S17" s="85" t="s">
        <v>13</v>
      </c>
      <c r="T17" s="50"/>
      <c r="X17" s="68" t="s">
        <v>30</v>
      </c>
      <c r="Y17" s="69" t="s">
        <v>110</v>
      </c>
      <c r="Z17" s="124">
        <f>IF(AC1="SI",IF(AC17&gt;0,12*AC17,0),0)</f>
        <v>0</v>
      </c>
      <c r="AA17" s="620"/>
      <c r="AB17" s="85" t="s">
        <v>13</v>
      </c>
      <c r="AC17" s="50"/>
      <c r="AH17" s="68" t="s">
        <v>43</v>
      </c>
      <c r="AI17" s="69" t="s">
        <v>45</v>
      </c>
      <c r="AJ17" s="124">
        <f>IF(AM1="SI",6*AM17,0)</f>
        <v>0</v>
      </c>
      <c r="AK17" s="623"/>
      <c r="AL17" s="85" t="s">
        <v>13</v>
      </c>
      <c r="AM17" s="50"/>
    </row>
    <row r="18" spans="1:41" ht="23.25" customHeight="1" thickBot="1" x14ac:dyDescent="0.45">
      <c r="A18" s="33" t="s">
        <v>46</v>
      </c>
      <c r="B18" s="24" t="s">
        <v>47</v>
      </c>
      <c r="C18" s="44">
        <f>IF(G1="si",IF(G18="si",3,0),0)</f>
        <v>0</v>
      </c>
      <c r="D18" s="80"/>
      <c r="E18" s="614"/>
      <c r="F18" s="86" t="s">
        <v>41</v>
      </c>
      <c r="G18" s="369"/>
      <c r="I18" s="288"/>
      <c r="J18" s="288"/>
      <c r="K18" s="288"/>
      <c r="L18" s="112"/>
      <c r="O18" s="68" t="s">
        <v>46</v>
      </c>
      <c r="P18" s="69" t="s">
        <v>48</v>
      </c>
      <c r="Q18" s="124">
        <f>IF(T1="SI",3*T18,0)</f>
        <v>0</v>
      </c>
      <c r="R18" s="678"/>
      <c r="S18" s="85" t="s">
        <v>13</v>
      </c>
      <c r="T18" s="50"/>
      <c r="X18" s="68" t="s">
        <v>32</v>
      </c>
      <c r="Y18" s="69" t="s">
        <v>111</v>
      </c>
      <c r="Z18" s="124">
        <f>IF(AC1="SI",IF(AC18&gt;0,3*AC18,),0)</f>
        <v>0</v>
      </c>
      <c r="AA18" s="620"/>
      <c r="AB18" s="85" t="s">
        <v>13</v>
      </c>
      <c r="AC18" s="50"/>
      <c r="AH18" s="68" t="s">
        <v>46</v>
      </c>
      <c r="AI18" s="69" t="s">
        <v>48</v>
      </c>
      <c r="AJ18" s="124">
        <f>IF(AM1="SI",3*AM18,0)</f>
        <v>0</v>
      </c>
      <c r="AK18" s="623"/>
      <c r="AL18" s="85" t="s">
        <v>13</v>
      </c>
      <c r="AM18" s="50"/>
    </row>
    <row r="19" spans="1:41" ht="27.7" customHeight="1" thickBot="1" x14ac:dyDescent="0.45">
      <c r="A19" s="33" t="s">
        <v>49</v>
      </c>
      <c r="B19" s="25" t="s">
        <v>50</v>
      </c>
      <c r="C19" s="44">
        <f>IF(G1="si",IF(G19=0,0,IF(OR(G19="C1",G19="C2",G19="B2"),IF(G19="b2",3,IF(G19="c1",4,6)))),0)</f>
        <v>0</v>
      </c>
      <c r="D19" s="81"/>
      <c r="E19" s="614"/>
      <c r="F19" s="86" t="s">
        <v>51</v>
      </c>
      <c r="G19" s="370"/>
      <c r="H19" s="662" t="str">
        <f>IF(AND(G19&lt;&gt;"B2",G19&lt;&gt;"C1",G19&lt;&gt;"C2",G19&lt;&gt;""),"Inserire Cert.ne !"," ")</f>
        <v xml:space="preserve"> </v>
      </c>
      <c r="I19" s="663"/>
      <c r="J19" s="58"/>
      <c r="K19" s="58"/>
      <c r="L19" s="112"/>
      <c r="O19" s="68" t="s">
        <v>49</v>
      </c>
      <c r="P19" s="70" t="s">
        <v>52</v>
      </c>
      <c r="Q19" s="44">
        <f>IF(T1="SI",IF(T19=0,0,IF(OR(T19="C1",T19="C2",T19="B2"),IF(T19="b2",3,IF(T19="c1",4,6)))),0)</f>
        <v>0</v>
      </c>
      <c r="R19" s="678"/>
      <c r="S19" s="145" t="s">
        <v>51</v>
      </c>
      <c r="T19" s="51"/>
      <c r="U19" s="664" t="str">
        <f>IF(AND(T19&lt;&gt;"B2",T19&lt;&gt;"C1",T19&lt;&gt;"C2",T19&lt;&gt;""),"Inserire Cert.ne !"," ")</f>
        <v xml:space="preserve"> </v>
      </c>
      <c r="V19" s="665"/>
      <c r="X19" s="68" t="s">
        <v>34</v>
      </c>
      <c r="Y19" s="69" t="s">
        <v>112</v>
      </c>
      <c r="Z19" s="124">
        <f>IF(AC1="SI",IF(AC19&gt;0,12*AC19,),0)</f>
        <v>0</v>
      </c>
      <c r="AA19" s="620"/>
      <c r="AB19" s="85" t="s">
        <v>13</v>
      </c>
      <c r="AC19" s="50"/>
      <c r="AH19" s="68" t="s">
        <v>49</v>
      </c>
      <c r="AI19" s="70" t="s">
        <v>52</v>
      </c>
      <c r="AJ19" s="124">
        <f>IF(AM1="SI",IF(AM19=0,0,IF(OR(AM19="C1",AM19="C2",AM19="B2"),IF(AM19="b2",3,IF(AM19="c1",4,6)))),0)</f>
        <v>0</v>
      </c>
      <c r="AK19" s="623"/>
      <c r="AL19" s="145" t="s">
        <v>51</v>
      </c>
      <c r="AM19" s="51"/>
      <c r="AN19" s="664" t="str">
        <f>IF(AND(AM19&lt;&gt;"B2",AM19&lt;&gt;"C1",AM19&lt;&gt;"C2",AM19&lt;&gt;""),"Inserire Cert.ne !"," ")</f>
        <v xml:space="preserve"> </v>
      </c>
      <c r="AO19" s="665"/>
    </row>
    <row r="20" spans="1:41" ht="27" customHeight="1" thickBot="1" x14ac:dyDescent="0.45">
      <c r="A20" s="34" t="s">
        <v>53</v>
      </c>
      <c r="B20" s="26" t="s">
        <v>54</v>
      </c>
      <c r="C20" s="44">
        <f>IF(G1="SI",1*G20,0)</f>
        <v>0</v>
      </c>
      <c r="D20" s="82"/>
      <c r="E20" s="614"/>
      <c r="F20" s="307" t="s">
        <v>13</v>
      </c>
      <c r="G20" s="371"/>
      <c r="I20" s="111"/>
      <c r="J20" s="111"/>
      <c r="K20" s="111"/>
      <c r="L20" s="112"/>
      <c r="O20" s="71" t="s">
        <v>53</v>
      </c>
      <c r="P20" s="72" t="s">
        <v>55</v>
      </c>
      <c r="Q20" s="124">
        <f>IF(T1="SI",IF(T20&gt;3,3,1*T20),0)</f>
        <v>0</v>
      </c>
      <c r="R20" s="678"/>
      <c r="S20" s="87" t="s">
        <v>13</v>
      </c>
      <c r="T20" s="52"/>
      <c r="U20" s="114"/>
      <c r="X20" s="68" t="s">
        <v>37</v>
      </c>
      <c r="Y20" s="69" t="s">
        <v>113</v>
      </c>
      <c r="Z20" s="124">
        <f>IF(AC1="SI",IF(AC20&gt;0,12*AC20,0),0)</f>
        <v>0</v>
      </c>
      <c r="AA20" s="620"/>
      <c r="AB20" s="85" t="s">
        <v>13</v>
      </c>
      <c r="AC20" s="50"/>
      <c r="AH20" s="71" t="s">
        <v>53</v>
      </c>
      <c r="AI20" s="72" t="s">
        <v>55</v>
      </c>
      <c r="AJ20" s="124">
        <f>IF(AM1="SI",IF(AM20&gt;3,3,1*AM20),0)</f>
        <v>0</v>
      </c>
      <c r="AK20" s="623"/>
      <c r="AL20" s="87" t="s">
        <v>13</v>
      </c>
      <c r="AM20" s="52"/>
      <c r="AN20" s="114"/>
    </row>
    <row r="21" spans="1:41" ht="26.95" customHeight="1" thickBot="1" x14ac:dyDescent="0.45">
      <c r="A21" s="34" t="s">
        <v>56</v>
      </c>
      <c r="B21" s="26" t="s">
        <v>57</v>
      </c>
      <c r="C21" s="44">
        <f>IF(G1="si",3*G21,0)</f>
        <v>0</v>
      </c>
      <c r="D21" s="82"/>
      <c r="E21" s="614"/>
      <c r="F21" s="307" t="s">
        <v>13</v>
      </c>
      <c r="G21" s="372"/>
      <c r="O21" s="71" t="s">
        <v>56</v>
      </c>
      <c r="P21" s="72" t="s">
        <v>58</v>
      </c>
      <c r="Q21" s="124">
        <f>IF(T1="SI",3*T21,0)</f>
        <v>0</v>
      </c>
      <c r="R21" s="678"/>
      <c r="S21" s="87" t="s">
        <v>13</v>
      </c>
      <c r="T21" s="53"/>
      <c r="U21" s="114"/>
      <c r="X21" s="68" t="s">
        <v>40</v>
      </c>
      <c r="Y21" s="69" t="s">
        <v>119</v>
      </c>
      <c r="Z21" s="124">
        <f>IF(AC1="SI",IF(AC21&gt;0,IF(AC21&gt;1,2,0),0),0)</f>
        <v>0</v>
      </c>
      <c r="AA21" s="620"/>
      <c r="AB21" s="85" t="s">
        <v>13</v>
      </c>
      <c r="AC21" s="50"/>
      <c r="AH21" s="71" t="s">
        <v>56</v>
      </c>
      <c r="AI21" s="72" t="s">
        <v>58</v>
      </c>
      <c r="AJ21" s="124">
        <f>IF(AM1="SI",3*AM21,0)</f>
        <v>0</v>
      </c>
      <c r="AK21" s="623"/>
      <c r="AL21" s="87" t="s">
        <v>13</v>
      </c>
      <c r="AM21" s="53"/>
      <c r="AN21" s="114"/>
    </row>
    <row r="22" spans="1:41" ht="27.7" customHeight="1" thickBot="1" x14ac:dyDescent="0.45">
      <c r="A22" s="36" t="s">
        <v>59</v>
      </c>
      <c r="B22" s="27" t="s">
        <v>60</v>
      </c>
      <c r="C22" s="44">
        <f>IF(G1="si",IF(G22&gt;4,2,0.5*G22),0)</f>
        <v>0</v>
      </c>
      <c r="D22" s="83"/>
      <c r="E22" s="614"/>
      <c r="F22" s="307" t="s">
        <v>13</v>
      </c>
      <c r="G22" s="373"/>
      <c r="I22" s="111"/>
      <c r="J22" s="111"/>
      <c r="K22" s="111"/>
      <c r="O22" s="73" t="s">
        <v>59</v>
      </c>
      <c r="P22" s="74" t="s">
        <v>60</v>
      </c>
      <c r="Q22" s="124">
        <f>IF(T22&gt;4,2,0.5*T22)</f>
        <v>0</v>
      </c>
      <c r="R22" s="678"/>
      <c r="S22" s="87" t="s">
        <v>13</v>
      </c>
      <c r="T22" s="54"/>
      <c r="U22" s="114"/>
      <c r="X22" s="68" t="s">
        <v>43</v>
      </c>
      <c r="Y22" s="69" t="s">
        <v>114</v>
      </c>
      <c r="Z22" s="124">
        <f>IF(AC1="SI",IF(AC22&gt;0,6*AC22,0),0)</f>
        <v>0</v>
      </c>
      <c r="AA22" s="620"/>
      <c r="AB22" s="85" t="s">
        <v>13</v>
      </c>
      <c r="AC22" s="50"/>
      <c r="AH22" s="73" t="s">
        <v>59</v>
      </c>
      <c r="AI22" s="74" t="s">
        <v>60</v>
      </c>
      <c r="AJ22" s="124">
        <f>IF(AM22&gt;4,2,0.5*AM22)</f>
        <v>0</v>
      </c>
      <c r="AK22" s="623"/>
      <c r="AL22" s="87" t="s">
        <v>13</v>
      </c>
      <c r="AM22" s="54"/>
      <c r="AN22" s="114"/>
    </row>
    <row r="23" spans="1:41" ht="30.75" customHeight="1" thickBot="1" x14ac:dyDescent="0.5">
      <c r="A23" s="38"/>
      <c r="B23" s="28" t="s">
        <v>61</v>
      </c>
      <c r="C23" s="121">
        <f>SUM(C6:C22)</f>
        <v>0</v>
      </c>
      <c r="D23" s="84"/>
      <c r="E23" s="614"/>
      <c r="F23" s="631"/>
      <c r="G23" s="631"/>
      <c r="I23" s="111"/>
      <c r="J23" s="111"/>
      <c r="K23" s="111"/>
      <c r="O23" s="75"/>
      <c r="P23" s="76" t="s">
        <v>61</v>
      </c>
      <c r="Q23" s="103">
        <f>SUM(Q6:Q22)</f>
        <v>0</v>
      </c>
      <c r="R23" s="678"/>
      <c r="S23" s="77"/>
      <c r="T23" s="61"/>
      <c r="U23" s="114"/>
      <c r="X23" s="68" t="s">
        <v>46</v>
      </c>
      <c r="Y23" s="69" t="s">
        <v>115</v>
      </c>
      <c r="Z23" s="124">
        <f>IF(AC1="si",IF(AC23&gt;0,3*AC23,0),0)</f>
        <v>0</v>
      </c>
      <c r="AA23" s="620"/>
      <c r="AB23" s="85" t="s">
        <v>13</v>
      </c>
      <c r="AC23" s="50"/>
      <c r="AH23" s="75"/>
      <c r="AI23" s="76" t="s">
        <v>61</v>
      </c>
      <c r="AJ23" s="103">
        <f>SUM(AJ6:AJ22)</f>
        <v>0</v>
      </c>
      <c r="AK23" s="623"/>
      <c r="AL23" s="77"/>
      <c r="AM23" s="61"/>
      <c r="AN23" s="114"/>
    </row>
    <row r="24" spans="1:41" ht="28.45" customHeight="1" thickBot="1" x14ac:dyDescent="0.45">
      <c r="A24" s="195" t="s">
        <v>160</v>
      </c>
      <c r="B24" s="196" t="s">
        <v>222</v>
      </c>
      <c r="C24" s="194">
        <f>+'TITOLI SERVIZIO'!EI42</f>
        <v>0</v>
      </c>
      <c r="D24" s="45"/>
      <c r="E24" s="614"/>
      <c r="F24" s="330" t="s">
        <v>244</v>
      </c>
      <c r="G24" s="7"/>
      <c r="I24" s="112"/>
      <c r="J24" s="112"/>
      <c r="K24" s="112"/>
      <c r="O24" s="195" t="s">
        <v>160</v>
      </c>
      <c r="P24" s="196" t="s">
        <v>222</v>
      </c>
      <c r="Q24" s="194">
        <f>+'TITOLI SERVIZIO'!EI42</f>
        <v>0</v>
      </c>
      <c r="R24" s="678"/>
      <c r="S24" s="296" t="s">
        <v>244</v>
      </c>
      <c r="T24" s="7"/>
      <c r="U24" s="114"/>
      <c r="X24" s="68" t="s">
        <v>49</v>
      </c>
      <c r="Y24" s="70" t="s">
        <v>52</v>
      </c>
      <c r="Z24" s="124">
        <f>IF(AC1="SI",IF(AC24=0,0,IF(OR(AC24="C1",AC24="C2",AC24="B2"),IF(AC24="b2",3,IF(AC24="c1",4,6)))),0)</f>
        <v>0</v>
      </c>
      <c r="AA24" s="620"/>
      <c r="AB24" s="145" t="s">
        <v>51</v>
      </c>
      <c r="AC24" s="50"/>
      <c r="AD24" s="664" t="str">
        <f>IF(AND(AC24&lt;&gt;"B2",AC24&lt;&gt;"C1",AC24&lt;&gt;"C2",AC24&lt;&gt;""),"Inserire Cert.ne !"," ")</f>
        <v xml:space="preserve"> </v>
      </c>
      <c r="AE24" s="665"/>
      <c r="AH24" s="195" t="s">
        <v>160</v>
      </c>
      <c r="AI24" s="196" t="s">
        <v>222</v>
      </c>
      <c r="AJ24" s="303">
        <f>+'TITOLI SERVIZIO'!EI42</f>
        <v>0</v>
      </c>
      <c r="AK24" s="623"/>
      <c r="AL24" s="296" t="s">
        <v>244</v>
      </c>
      <c r="AM24" s="7"/>
      <c r="AN24" s="114"/>
    </row>
    <row r="25" spans="1:41" ht="30.7" customHeight="1" thickBot="1" x14ac:dyDescent="0.45">
      <c r="A25" s="119"/>
      <c r="B25" s="196" t="s">
        <v>223</v>
      </c>
      <c r="C25" s="194">
        <f>+'TITOLI SERVIZIO'!FA42</f>
        <v>0</v>
      </c>
      <c r="D25" s="82"/>
      <c r="E25" s="614"/>
      <c r="F25" s="331">
        <f>IF((C24+C25)&lt;&gt;'TITOLI SERVIZIO'!ER42,"ERRORE",+'TITOLI SERVIZIO'!ER42)</f>
        <v>0</v>
      </c>
      <c r="G25" s="7"/>
      <c r="I25" s="112"/>
      <c r="J25" s="112"/>
      <c r="K25" s="112"/>
      <c r="O25" s="119"/>
      <c r="P25" s="196" t="s">
        <v>223</v>
      </c>
      <c r="Q25" s="194">
        <f>+'TITOLI SERVIZIO'!FA42</f>
        <v>0</v>
      </c>
      <c r="R25" s="678"/>
      <c r="S25" s="297">
        <f>IF((Q24+Q25)&lt;&gt;'TITOLI SERVIZIO'!ER42,"ERRORE",+'TITOLI SERVIZIO'!ER42)</f>
        <v>0</v>
      </c>
      <c r="T25" s="7"/>
      <c r="U25" s="114"/>
      <c r="X25" s="71" t="s">
        <v>53</v>
      </c>
      <c r="Y25" s="72" t="s">
        <v>55</v>
      </c>
      <c r="Z25" s="124">
        <f>IF(AC1="SI",IF(AC25&gt;0,1*AC25,0),0)</f>
        <v>0</v>
      </c>
      <c r="AA25" s="620"/>
      <c r="AB25" s="87" t="s">
        <v>13</v>
      </c>
      <c r="AC25" s="132"/>
      <c r="AD25" s="134" t="str">
        <f>IF(AND(AC25&lt;&gt;"B2",AC25&lt;&gt;"C1",AC25&lt;&gt;"C2",AC25&lt;&gt;""),"Inserire Cert.ne !"," ")</f>
        <v xml:space="preserve"> </v>
      </c>
      <c r="AE25" s="115"/>
      <c r="AH25" s="119"/>
      <c r="AI25" s="196" t="s">
        <v>223</v>
      </c>
      <c r="AJ25" s="303">
        <f>+'TITOLI SERVIZIO'!FA42</f>
        <v>0</v>
      </c>
      <c r="AK25" s="623"/>
      <c r="AL25" s="297">
        <f>IF((AJ24+AJ25)&lt;&gt;'TITOLI SERVIZIO'!ER42,"ERRORE",+'TITOLI SERVIZIO'!ER42)</f>
        <v>0</v>
      </c>
      <c r="AM25" s="7"/>
      <c r="AN25" s="114"/>
    </row>
    <row r="26" spans="1:41" ht="23.25" customHeight="1" thickBot="1" x14ac:dyDescent="0.45">
      <c r="A26" s="36"/>
      <c r="B26" s="116" t="s">
        <v>124</v>
      </c>
      <c r="C26" s="118"/>
      <c r="D26" s="83"/>
      <c r="E26" s="614"/>
      <c r="F26" s="19"/>
      <c r="G26" s="7"/>
      <c r="I26" s="112"/>
      <c r="J26" s="112"/>
      <c r="K26" s="112"/>
      <c r="O26" s="36"/>
      <c r="P26" s="116" t="s">
        <v>124</v>
      </c>
      <c r="Q26" s="126"/>
      <c r="R26" s="678"/>
      <c r="S26" s="19"/>
      <c r="T26" s="7"/>
      <c r="X26" s="71" t="s">
        <v>56</v>
      </c>
      <c r="Y26" s="72" t="s">
        <v>120</v>
      </c>
      <c r="Z26" s="124">
        <f>IF(AC1="SI",IF(AC26&gt;0,3*AC26,0),0)</f>
        <v>0</v>
      </c>
      <c r="AA26" s="620"/>
      <c r="AB26" s="87" t="s">
        <v>13</v>
      </c>
      <c r="AC26" s="52"/>
      <c r="AH26" s="36"/>
      <c r="AI26" s="116" t="s">
        <v>124</v>
      </c>
      <c r="AJ26" s="304"/>
      <c r="AK26" s="623"/>
      <c r="AL26" s="19"/>
      <c r="AM26" s="7"/>
    </row>
    <row r="27" spans="1:41" ht="35.950000000000003" customHeight="1" thickBot="1" x14ac:dyDescent="0.45">
      <c r="A27" s="40"/>
      <c r="B27" s="117" t="s">
        <v>123</v>
      </c>
      <c r="C27" s="118"/>
      <c r="D27" s="327"/>
      <c r="E27" s="614"/>
      <c r="F27" s="19"/>
      <c r="G27" s="7"/>
      <c r="I27" s="113"/>
      <c r="J27" s="113"/>
      <c r="K27" s="113"/>
      <c r="O27" s="40"/>
      <c r="P27" s="117" t="s">
        <v>123</v>
      </c>
      <c r="Q27" s="126"/>
      <c r="R27" s="678"/>
      <c r="S27" s="19"/>
      <c r="T27" s="7"/>
      <c r="X27" s="73" t="s">
        <v>59</v>
      </c>
      <c r="Y27" s="72" t="s">
        <v>116</v>
      </c>
      <c r="Z27" s="124">
        <f>IF(AC1="SI",IF(AC27&gt;0,IF(AC27&gt;4,2,0.5*AC27),0),0)</f>
        <v>0</v>
      </c>
      <c r="AA27" s="620"/>
      <c r="AB27" s="87" t="s">
        <v>13</v>
      </c>
      <c r="AC27" s="53"/>
      <c r="AH27" s="40"/>
      <c r="AI27" s="117" t="s">
        <v>123</v>
      </c>
      <c r="AJ27" s="304"/>
      <c r="AK27" s="623"/>
      <c r="AL27" s="19"/>
      <c r="AM27" s="7"/>
    </row>
    <row r="28" spans="1:41" ht="23.2" customHeight="1" thickBot="1" x14ac:dyDescent="0.5">
      <c r="A28" s="38"/>
      <c r="B28" s="216" t="s">
        <v>62</v>
      </c>
      <c r="C28" s="120">
        <f>+C24+C25-C26+C27</f>
        <v>0</v>
      </c>
      <c r="D28" s="84"/>
      <c r="E28" s="614"/>
      <c r="G28" s="7"/>
      <c r="O28" s="38"/>
      <c r="P28" s="216" t="s">
        <v>62</v>
      </c>
      <c r="Q28" s="46">
        <f>+Q24+Q25-Q26+Q27</f>
        <v>0</v>
      </c>
      <c r="R28" s="678"/>
      <c r="S28" s="19"/>
      <c r="T28" s="7"/>
      <c r="X28" s="129"/>
      <c r="Y28" s="130"/>
      <c r="Z28" s="131"/>
      <c r="AA28" s="620"/>
      <c r="AB28" s="77"/>
      <c r="AC28" s="133"/>
      <c r="AH28" s="38"/>
      <c r="AI28" s="216" t="s">
        <v>62</v>
      </c>
      <c r="AJ28" s="89">
        <f>+AJ24+AJ25-AJ26+AJ27</f>
        <v>0</v>
      </c>
      <c r="AK28" s="623"/>
      <c r="AL28" s="19"/>
      <c r="AM28" s="7"/>
    </row>
    <row r="29" spans="1:41" ht="18.399999999999999" thickBot="1" x14ac:dyDescent="0.45">
      <c r="A29" s="36"/>
      <c r="B29" s="1"/>
      <c r="C29" s="5"/>
      <c r="D29" s="5"/>
      <c r="E29" s="614"/>
      <c r="F29" s="19"/>
      <c r="G29" s="7"/>
      <c r="O29" s="73"/>
      <c r="P29" s="1"/>
      <c r="Q29" s="5"/>
      <c r="R29" s="678"/>
      <c r="X29" s="75"/>
      <c r="Y29" s="127" t="s">
        <v>122</v>
      </c>
      <c r="Z29" s="103">
        <f>SUM(Z11:Z28)</f>
        <v>0</v>
      </c>
      <c r="AA29" s="620"/>
      <c r="AB29" s="61"/>
      <c r="AC29" s="61"/>
      <c r="AH29" s="73"/>
      <c r="AI29" s="1"/>
      <c r="AJ29" s="5"/>
      <c r="AK29" s="623"/>
    </row>
    <row r="30" spans="1:41" ht="27.75" customHeight="1" thickTop="1" thickBot="1" x14ac:dyDescent="0.45">
      <c r="A30" s="687" t="s">
        <v>63</v>
      </c>
      <c r="B30" s="688"/>
      <c r="C30" s="326">
        <f>+C4+C23+C28</f>
        <v>0</v>
      </c>
      <c r="D30" s="333"/>
      <c r="E30" s="614"/>
      <c r="F30" s="289"/>
      <c r="O30" s="670" t="s">
        <v>63</v>
      </c>
      <c r="P30" s="671"/>
      <c r="Q30" s="125">
        <f>+Q4+Q5+Q23+Q28</f>
        <v>0</v>
      </c>
      <c r="R30" s="678"/>
      <c r="X30" s="195" t="s">
        <v>160</v>
      </c>
      <c r="Y30" s="294" t="s">
        <v>222</v>
      </c>
      <c r="Z30" s="303">
        <f>+'TITOLI SERVIZIO'!EI42</f>
        <v>0</v>
      </c>
      <c r="AA30" s="620"/>
      <c r="AB30" s="330" t="s">
        <v>244</v>
      </c>
      <c r="AC30" s="7"/>
      <c r="AH30" s="632" t="s">
        <v>63</v>
      </c>
      <c r="AI30" s="633"/>
      <c r="AJ30" s="305">
        <f>+AJ4+AJ5+AJ23+AJ28</f>
        <v>0</v>
      </c>
      <c r="AK30" s="623"/>
    </row>
    <row r="31" spans="1:41" ht="22.9" thickBot="1" x14ac:dyDescent="0.45">
      <c r="A31" s="689">
        <v>1</v>
      </c>
      <c r="B31" s="690"/>
      <c r="C31" s="690"/>
      <c r="D31" s="690"/>
      <c r="E31" s="615"/>
      <c r="F31" s="638" t="str">
        <f>IF(G1=0,"",IF(H2&lt;&gt;C30,"RETTIFICA","CONVALIDA"))</f>
        <v/>
      </c>
      <c r="G31" s="639"/>
      <c r="O31" s="686">
        <v>2</v>
      </c>
      <c r="P31" s="686"/>
      <c r="Q31" s="686"/>
      <c r="R31" s="678"/>
      <c r="S31" s="640" t="str">
        <f>IF(T1=0,"",IF(U2&lt;&gt;Q30,"RETTIFICA","CONVALIDA"))</f>
        <v>CONVALIDA</v>
      </c>
      <c r="T31" s="639"/>
      <c r="X31" s="119"/>
      <c r="Y31" s="295" t="s">
        <v>223</v>
      </c>
      <c r="Z31" s="336">
        <f>+'TITOLI SERVIZIO'!FA42</f>
        <v>0</v>
      </c>
      <c r="AA31" s="620"/>
      <c r="AB31" s="331">
        <f>IF((Z30+Z31)&lt;&gt;'TITOLI SERVIZIO'!ER42,"ERRORE",+'TITOLI SERVIZIO'!ER42)</f>
        <v>0</v>
      </c>
      <c r="AC31" s="7"/>
      <c r="AH31" s="646">
        <v>4</v>
      </c>
      <c r="AI31" s="647"/>
      <c r="AJ31" s="648"/>
      <c r="AK31" s="624"/>
      <c r="AL31" s="640" t="str">
        <f>IF(AM1=0,"",IF(AN2&lt;&gt;AJ30,"RETTIFICA","CONVALIDA"))</f>
        <v>CONVALIDA</v>
      </c>
      <c r="AM31" s="639"/>
    </row>
    <row r="32" spans="1:41" ht="15.75" thickBot="1" x14ac:dyDescent="0.45">
      <c r="X32" s="36"/>
      <c r="Y32" s="291" t="s">
        <v>225</v>
      </c>
      <c r="Z32" s="304"/>
      <c r="AA32" s="620"/>
      <c r="AB32" s="19"/>
      <c r="AC32" s="7"/>
    </row>
    <row r="33" spans="6:29" ht="28.15" thickBot="1" x14ac:dyDescent="0.45">
      <c r="X33" s="40"/>
      <c r="Y33" s="292" t="s">
        <v>123</v>
      </c>
      <c r="Z33" s="304"/>
      <c r="AA33" s="620"/>
      <c r="AB33" s="19"/>
      <c r="AC33" s="7"/>
    </row>
    <row r="34" spans="6:29" ht="18.399999999999999" thickBot="1" x14ac:dyDescent="0.45">
      <c r="F34" s="1" t="s">
        <v>64</v>
      </c>
      <c r="X34" s="75"/>
      <c r="Y34" s="290" t="s">
        <v>224</v>
      </c>
      <c r="Z34" s="89">
        <f>+Z30+Z31-Z32+Z33</f>
        <v>0</v>
      </c>
      <c r="AA34" s="620"/>
      <c r="AB34" s="19"/>
      <c r="AC34" s="7"/>
    </row>
    <row r="35" spans="6:29" ht="13.5" thickBot="1" x14ac:dyDescent="0.45">
      <c r="X35" s="73"/>
      <c r="Y35" s="1"/>
      <c r="Z35" s="5"/>
      <c r="AA35" s="620"/>
    </row>
    <row r="36" spans="6:29" ht="20.25" thickBot="1" x14ac:dyDescent="0.45">
      <c r="X36" s="628" t="s">
        <v>63</v>
      </c>
      <c r="Y36" s="629"/>
      <c r="Z36" s="90">
        <f>Z10+Z29+Z34</f>
        <v>0</v>
      </c>
      <c r="AA36" s="620"/>
    </row>
    <row r="37" spans="6:29" ht="31.5" customHeight="1" thickBot="1" x14ac:dyDescent="0.45">
      <c r="X37" s="649">
        <v>3</v>
      </c>
      <c r="Y37" s="649"/>
      <c r="Z37" s="649"/>
      <c r="AA37" s="621"/>
      <c r="AB37" s="638" t="str">
        <f>IF(AC1=0,"",IF(AD2&lt;&gt;Z36,"RETTIFICA","CONVALIDA"))</f>
        <v/>
      </c>
      <c r="AC37" s="639"/>
    </row>
  </sheetData>
  <sheetProtection algorithmName="SHA-512" hashValue="2fagGPkkprCouWYtE6nmS0RxQNtFuIln1Z7oZ1oZPjvfpB/fXtbLEQWnw8MFwu6mMpgNKxpWtgTfC3zaSY8RLw==" saltValue="q6987dt2GKWVhuh/SkPPJw==" spinCount="100000" sheet="1" objects="1" scenarios="1"/>
  <mergeCells count="41">
    <mergeCell ref="B3:D3"/>
    <mergeCell ref="B5:D5"/>
    <mergeCell ref="F23:G23"/>
    <mergeCell ref="A30:B30"/>
    <mergeCell ref="I1:I7"/>
    <mergeCell ref="E1:E31"/>
    <mergeCell ref="A31:D31"/>
    <mergeCell ref="F31:G31"/>
    <mergeCell ref="H19:I19"/>
    <mergeCell ref="F2:G2"/>
    <mergeCell ref="AP1:AP7"/>
    <mergeCell ref="AI3:AJ3"/>
    <mergeCell ref="AL6:AM6"/>
    <mergeCell ref="AN19:AO19"/>
    <mergeCell ref="AL2:AM2"/>
    <mergeCell ref="U19:V19"/>
    <mergeCell ref="S2:T2"/>
    <mergeCell ref="AK1:AK31"/>
    <mergeCell ref="AH31:AJ31"/>
    <mergeCell ref="AO1:AO7"/>
    <mergeCell ref="AL31:AM31"/>
    <mergeCell ref="AH30:AI30"/>
    <mergeCell ref="AE1:AE7"/>
    <mergeCell ref="Y3:Z3"/>
    <mergeCell ref="X10:Y10"/>
    <mergeCell ref="J1:J7"/>
    <mergeCell ref="W1:W7"/>
    <mergeCell ref="O31:Q31"/>
    <mergeCell ref="AF1:AF7"/>
    <mergeCell ref="AD24:AE24"/>
    <mergeCell ref="R1:R31"/>
    <mergeCell ref="AA1:AA37"/>
    <mergeCell ref="V1:V7"/>
    <mergeCell ref="X37:Z37"/>
    <mergeCell ref="AB37:AC37"/>
    <mergeCell ref="X36:Y36"/>
    <mergeCell ref="AB2:AC2"/>
    <mergeCell ref="P3:Q3"/>
    <mergeCell ref="O30:P30"/>
    <mergeCell ref="S31:T31"/>
    <mergeCell ref="S6:T6"/>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03B22-DE02-4F39-BCEA-ED2EFD9887F8}">
  <dimension ref="A1:AP37"/>
  <sheetViews>
    <sheetView zoomScale="60" zoomScaleNormal="60" workbookViewId="0">
      <selection activeCell="AN2" sqref="AN2"/>
    </sheetView>
  </sheetViews>
  <sheetFormatPr defaultRowHeight="13.15" x14ac:dyDescent="0.4"/>
  <cols>
    <col min="1" max="1" width="10.28515625" customWidth="1"/>
    <col min="2" max="2" width="92.42578125" customWidth="1"/>
    <col min="3" max="3" width="18" customWidth="1"/>
    <col min="4" max="4" width="0.92578125" hidden="1" customWidth="1"/>
    <col min="6" max="6" width="22.78515625" customWidth="1"/>
    <col min="7" max="7" width="15.42578125" customWidth="1"/>
    <col min="8" max="8" width="21" customWidth="1"/>
    <col min="10" max="10" width="13.2109375" customWidth="1"/>
    <col min="12" max="12" width="3.5703125" customWidth="1"/>
    <col min="13" max="13" width="1.42578125" customWidth="1"/>
    <col min="14" max="14" width="3" customWidth="1"/>
    <col min="16" max="16" width="97.28515625" customWidth="1"/>
    <col min="17" max="17" width="13.28515625" customWidth="1"/>
    <col min="19" max="19" width="22.2109375" customWidth="1"/>
    <col min="20" max="20" width="17.42578125" customWidth="1"/>
    <col min="21" max="21" width="17.7109375" customWidth="1"/>
    <col min="25" max="25" width="88.2109375" customWidth="1"/>
    <col min="26" max="26" width="13" customWidth="1"/>
    <col min="28" max="28" width="19.78515625" customWidth="1"/>
    <col min="29" max="29" width="15.92578125" customWidth="1"/>
    <col min="30" max="30" width="18.42578125" customWidth="1"/>
    <col min="35" max="35" width="99" customWidth="1"/>
    <col min="36" max="36" width="13.2109375" customWidth="1"/>
    <col min="38" max="38" width="20.5703125" customWidth="1"/>
    <col min="39" max="39" width="15.5703125" customWidth="1"/>
    <col min="40" max="40" width="14.92578125" customWidth="1"/>
  </cols>
  <sheetData>
    <row r="1" spans="1:42" ht="63.75" customHeight="1" thickTop="1" thickBot="1" x14ac:dyDescent="0.45">
      <c r="A1" s="179" t="s">
        <v>92</v>
      </c>
      <c r="B1" s="55"/>
      <c r="C1" s="322" t="str">
        <f>+'TITOLI SERVIZIO'!G8</f>
        <v>D</v>
      </c>
      <c r="D1" s="47"/>
      <c r="E1" s="613" t="s">
        <v>93</v>
      </c>
      <c r="F1" s="329" t="s">
        <v>125</v>
      </c>
      <c r="G1" s="60"/>
      <c r="H1" s="382" t="s">
        <v>149</v>
      </c>
      <c r="I1" s="666" t="str">
        <f>IF(AND(G1="SI",  OR(AC1="SI",T1="SI")     ),"Hai inserito piu CDC !","")</f>
        <v/>
      </c>
      <c r="J1" s="625" t="str">
        <f>IF(AND(G1&lt;&gt;"si",G1&lt;&gt;"NO",G1&lt;&gt;""),"Devi inserire SI o NO !!"," ")</f>
        <v xml:space="preserve"> </v>
      </c>
      <c r="O1" s="182" t="s">
        <v>129</v>
      </c>
      <c r="P1" s="138"/>
      <c r="Q1" s="338"/>
      <c r="R1" s="616" t="s">
        <v>132</v>
      </c>
      <c r="S1" s="178" t="s">
        <v>148</v>
      </c>
      <c r="T1" s="325" t="s">
        <v>242</v>
      </c>
      <c r="U1" s="59"/>
      <c r="V1" s="625" t="str">
        <f>IF(AND(T1="SI",OR(AC1="SI",G1="SI")),"hai inserito piu CDC!","")</f>
        <v/>
      </c>
      <c r="W1" s="625" t="str">
        <f>IF(AND(T1&lt;&gt;"si",T1&lt;&gt;"NO",T1&lt;&gt;""),"Devi inserire SI o NO !!"," ")</f>
        <v xml:space="preserve"> </v>
      </c>
      <c r="X1" s="186" t="s">
        <v>91</v>
      </c>
      <c r="Y1" s="63"/>
      <c r="Z1" s="346" t="str">
        <f>+C1</f>
        <v>D</v>
      </c>
      <c r="AA1" s="619" t="s">
        <v>94</v>
      </c>
      <c r="AB1" s="178" t="s">
        <v>147</v>
      </c>
      <c r="AC1" s="60"/>
      <c r="AD1" s="59" t="s">
        <v>150</v>
      </c>
      <c r="AE1" s="625" t="str">
        <f>IF(AND(AC1="SI",OR(T1="SI",G1="SI",AM1="SI")),"E R R O R E !!","")</f>
        <v/>
      </c>
      <c r="AF1" s="625" t="str">
        <f>IF(AND(AC1&lt;&gt;"si",AC1&lt;&gt;"NO",AC1&lt;&gt;""),"Devi inserire SI o NO !!"," ")</f>
        <v xml:space="preserve"> </v>
      </c>
      <c r="AH1" s="185" t="s">
        <v>141</v>
      </c>
      <c r="AI1" s="138"/>
      <c r="AJ1" s="338"/>
      <c r="AK1" s="622" t="s">
        <v>142</v>
      </c>
      <c r="AL1" s="178" t="s">
        <v>143</v>
      </c>
      <c r="AM1" s="325" t="s">
        <v>242</v>
      </c>
      <c r="AN1" s="59"/>
      <c r="AO1" s="625" t="str">
        <f>IF(AND(AM1="SI",OR(G1="SI",AC1="SI",T1)),"hai inserito piu CDC!","")</f>
        <v/>
      </c>
      <c r="AP1" s="625" t="str">
        <f>IF(AND(AM1&lt;&gt;"si",AM1&lt;&gt;"NO",AM1&lt;&gt;""),"Devi inserire SI o NO !!"," ")</f>
        <v xml:space="preserve"> </v>
      </c>
    </row>
    <row r="2" spans="1:42" ht="31.5" customHeight="1" thickTop="1" thickBot="1" x14ac:dyDescent="0.45">
      <c r="A2" s="181">
        <v>1</v>
      </c>
      <c r="B2" s="177" t="s">
        <v>136</v>
      </c>
      <c r="C2" s="184" t="s">
        <v>134</v>
      </c>
      <c r="E2" s="614"/>
      <c r="F2" s="650" t="s">
        <v>258</v>
      </c>
      <c r="G2" s="650"/>
      <c r="H2" s="383"/>
      <c r="I2" s="666"/>
      <c r="J2" s="625"/>
      <c r="O2" s="181">
        <v>2</v>
      </c>
      <c r="P2" s="177" t="s">
        <v>136</v>
      </c>
      <c r="Q2" s="302" t="s">
        <v>134</v>
      </c>
      <c r="R2" s="617"/>
      <c r="S2" s="681" t="s">
        <v>257</v>
      </c>
      <c r="T2" s="651"/>
      <c r="U2" s="460"/>
      <c r="V2" s="625"/>
      <c r="W2" s="625"/>
      <c r="X2" s="181">
        <v>3</v>
      </c>
      <c r="Y2" s="177" t="s">
        <v>135</v>
      </c>
      <c r="Z2" s="302" t="s">
        <v>134</v>
      </c>
      <c r="AA2" s="620"/>
      <c r="AB2" s="654" t="s">
        <v>258</v>
      </c>
      <c r="AC2" s="653"/>
      <c r="AD2" s="460"/>
      <c r="AE2" s="625"/>
      <c r="AF2" s="625"/>
      <c r="AH2" s="181">
        <v>4</v>
      </c>
      <c r="AI2" s="177" t="s">
        <v>136</v>
      </c>
      <c r="AJ2" s="302" t="s">
        <v>134</v>
      </c>
      <c r="AK2" s="623"/>
      <c r="AL2" s="681" t="s">
        <v>257</v>
      </c>
      <c r="AM2" s="651"/>
      <c r="AN2" s="460"/>
      <c r="AO2" s="625"/>
      <c r="AP2" s="625"/>
    </row>
    <row r="3" spans="1:42" ht="39" customHeight="1" thickBot="1" x14ac:dyDescent="0.45">
      <c r="A3" s="180" t="s">
        <v>2</v>
      </c>
      <c r="B3" s="682" t="s">
        <v>3</v>
      </c>
      <c r="C3" s="656"/>
      <c r="D3" s="656"/>
      <c r="E3" s="614"/>
      <c r="F3" s="308" t="s">
        <v>4</v>
      </c>
      <c r="G3" s="309" t="s">
        <v>5</v>
      </c>
      <c r="H3" s="384" t="s">
        <v>6</v>
      </c>
      <c r="I3" s="666"/>
      <c r="J3" s="625"/>
      <c r="K3" s="110"/>
      <c r="L3" s="110"/>
      <c r="O3" s="183" t="s">
        <v>2</v>
      </c>
      <c r="P3" s="679" t="s">
        <v>3</v>
      </c>
      <c r="Q3" s="680"/>
      <c r="R3" s="617"/>
      <c r="S3" s="164" t="s">
        <v>0</v>
      </c>
      <c r="T3" s="149" t="s">
        <v>1</v>
      </c>
      <c r="U3" s="114"/>
      <c r="V3" s="625"/>
      <c r="W3" s="625"/>
      <c r="X3" s="183" t="s">
        <v>2</v>
      </c>
      <c r="Y3" s="675" t="s">
        <v>3</v>
      </c>
      <c r="Z3" s="635"/>
      <c r="AA3" s="620"/>
      <c r="AB3" s="337" t="s">
        <v>0</v>
      </c>
      <c r="AC3" s="149" t="s">
        <v>1</v>
      </c>
      <c r="AE3" s="625"/>
      <c r="AF3" s="625"/>
      <c r="AH3" s="183" t="s">
        <v>2</v>
      </c>
      <c r="AI3" s="679" t="s">
        <v>3</v>
      </c>
      <c r="AJ3" s="680"/>
      <c r="AK3" s="623"/>
      <c r="AL3" s="148" t="s">
        <v>0</v>
      </c>
      <c r="AM3" s="149" t="s">
        <v>1</v>
      </c>
      <c r="AN3" s="114"/>
      <c r="AO3" s="625"/>
      <c r="AP3" s="625"/>
    </row>
    <row r="4" spans="1:42" ht="27.75" customHeight="1" thickBot="1" x14ac:dyDescent="0.45">
      <c r="A4" s="30" t="s">
        <v>7</v>
      </c>
      <c r="B4" s="29" t="s">
        <v>8</v>
      </c>
      <c r="C4" s="122">
        <f>IF(G1="SI", IF(AND(F4=0,G4=0),0, IF(H4="si",   IF(F4&gt;0,  16+((F4-76)*0.5),     IF(G4&gt;0,     16+(ROUND((G4*110/100),0)-76)*0.5)),    IF(F4&gt;0,12+((F4-76)*0.5),IF(G4&gt;0,12+(ROUND((G4*110/100),0)-76)*0.5)))),0)</f>
        <v>0</v>
      </c>
      <c r="D4" s="62"/>
      <c r="E4" s="614"/>
      <c r="F4" s="147"/>
      <c r="G4" s="48"/>
      <c r="H4" s="383"/>
      <c r="I4" s="666"/>
      <c r="J4" s="625"/>
      <c r="L4" s="110"/>
      <c r="O4" s="140" t="s">
        <v>7</v>
      </c>
      <c r="P4" s="139" t="s">
        <v>90</v>
      </c>
      <c r="Q4" s="88">
        <f>IF(T1="si",IF(S4=0,0,IF(T4=0,0,IF(S4*100/T4&gt;100," ? ",IF(S4*100/T4&gt;95,24,IF(S4*100/T4&gt;90,22,IF(S4*100/T4&gt;85,18,IF(S4*100/T4&gt;80,16,IF(S4*100/T4&gt;75,14,IF(S4*100/T4&gt;70,12,IF(S4*100/T4&gt;65,10,8)))))))))),0)</f>
        <v>0</v>
      </c>
      <c r="R4" s="617"/>
      <c r="S4" s="106"/>
      <c r="T4" s="64"/>
      <c r="U4" s="176" t="str">
        <f>IF(AND(S4&lt;&gt;0,T4=0),"Completa il voto!!","")</f>
        <v/>
      </c>
      <c r="V4" s="625"/>
      <c r="W4" s="625"/>
      <c r="X4" s="105" t="s">
        <v>7</v>
      </c>
      <c r="Y4" s="137" t="s">
        <v>95</v>
      </c>
      <c r="Z4" s="334">
        <f>IF(AC1="SI",IF(AB4=0,0,IF(AC4=0,0,IF(AB4*100/AC4&gt;100," ? ",IF(AB4*100/AC4&gt;95,12,IF(AB4*100/AC4&gt;90,11,IF(AB4*100/AC4&gt;85,9,IF(AB4*100/AC4&gt;80,8,IF(AB4*100/AC4&gt;75,7,IF(AB4*100/AC4&gt;70,6,IF(AB4*100/AC4&gt;65,5,4)))))))))),0)</f>
        <v>0</v>
      </c>
      <c r="AA4" s="620"/>
      <c r="AB4" s="106"/>
      <c r="AC4" s="98"/>
      <c r="AD4" s="188" t="str">
        <f>IF(AND(AB4&lt;&gt;0,AC4=0),"Completa il voto!!","")</f>
        <v/>
      </c>
      <c r="AE4" s="625"/>
      <c r="AF4" s="625"/>
      <c r="AH4" s="140" t="s">
        <v>7</v>
      </c>
      <c r="AI4" s="139" t="s">
        <v>90</v>
      </c>
      <c r="AJ4" s="88">
        <f>IF(AM1="si",IF(AL4=0,0,IF(AM4=0,0,IF(AL4*100/AM4&gt;100," ? ",IF(AL4*100/AM4&gt;95,12,IF(AL4*100/AM4&gt;90,11,IF(AL4*100/AM4&gt;85,9,IF(AL4*100/AM4&gt;80,8,IF(AL4*100/AM4&gt;75,7,IF(AL4*100/AM4&gt;70,6,IF(AL4*100/AM4&gt;65,5,4)))))))))),0)</f>
        <v>0</v>
      </c>
      <c r="AK4" s="623"/>
      <c r="AL4" s="106"/>
      <c r="AM4" s="64"/>
      <c r="AN4" s="176" t="str">
        <f>IF(AND(AL4&lt;&gt;0,AM4=0),"Completa il voto!!","")</f>
        <v/>
      </c>
      <c r="AO4" s="625"/>
      <c r="AP4" s="625"/>
    </row>
    <row r="5" spans="1:42" ht="26.65" thickBot="1" x14ac:dyDescent="0.45">
      <c r="A5" s="31" t="s">
        <v>9</v>
      </c>
      <c r="B5" s="682" t="s">
        <v>10</v>
      </c>
      <c r="C5" s="656"/>
      <c r="D5" s="656"/>
      <c r="E5" s="614"/>
      <c r="F5" s="380" t="s">
        <v>14</v>
      </c>
      <c r="G5" s="379" t="str">
        <f>+VERSIONE</f>
        <v>37.0</v>
      </c>
      <c r="I5" s="666"/>
      <c r="J5" s="625"/>
      <c r="K5" s="56"/>
      <c r="O5" s="140" t="s">
        <v>130</v>
      </c>
      <c r="P5" s="139" t="s">
        <v>131</v>
      </c>
      <c r="Q5" s="88">
        <f>IF(T1="si",IF(T5="si",12,0),0)</f>
        <v>0</v>
      </c>
      <c r="R5" s="617"/>
      <c r="S5" s="85" t="s">
        <v>41</v>
      </c>
      <c r="T5" s="50"/>
      <c r="U5" s="114"/>
      <c r="V5" s="625"/>
      <c r="W5" s="625"/>
      <c r="X5" s="95" t="s">
        <v>96</v>
      </c>
      <c r="Y5" s="97" t="s">
        <v>101</v>
      </c>
      <c r="Z5" s="124">
        <f>IF(AC1="SI",IF(AC5="SI",     IF(AC5="si",54,0),0),0)</f>
        <v>0</v>
      </c>
      <c r="AA5" s="620"/>
      <c r="AB5" s="99" t="s">
        <v>106</v>
      </c>
      <c r="AC5" s="98"/>
      <c r="AE5" s="625"/>
      <c r="AF5" s="625"/>
      <c r="AH5" s="142"/>
      <c r="AI5" s="143"/>
      <c r="AJ5" s="144"/>
      <c r="AK5" s="623"/>
      <c r="AL5" s="85"/>
      <c r="AM5" s="145"/>
      <c r="AN5" s="114"/>
      <c r="AO5" s="625"/>
      <c r="AP5" s="625"/>
    </row>
    <row r="6" spans="1:42" ht="38" customHeight="1" thickBot="1" x14ac:dyDescent="0.45">
      <c r="A6" s="32" t="s">
        <v>11</v>
      </c>
      <c r="B6" s="22" t="s">
        <v>12</v>
      </c>
      <c r="C6" s="44">
        <f>IF(G1="SI",3*G6,0)</f>
        <v>0</v>
      </c>
      <c r="D6" s="78"/>
      <c r="E6" s="614"/>
      <c r="F6" s="306" t="s">
        <v>13</v>
      </c>
      <c r="G6" s="369"/>
      <c r="I6" s="666"/>
      <c r="J6" s="625"/>
      <c r="K6" s="109"/>
      <c r="O6" s="92" t="s">
        <v>11</v>
      </c>
      <c r="P6" s="66" t="s">
        <v>15</v>
      </c>
      <c r="Q6" s="187"/>
      <c r="R6" s="617"/>
      <c r="S6" s="636" t="s">
        <v>138</v>
      </c>
      <c r="T6" s="637"/>
      <c r="U6" s="114"/>
      <c r="V6" s="625"/>
      <c r="W6" s="625"/>
      <c r="X6" s="95" t="s">
        <v>97</v>
      </c>
      <c r="Y6" s="97" t="s">
        <v>102</v>
      </c>
      <c r="Z6" s="124">
        <f>IF(AC1="SI",IF(AC6="SI",IF(AC6="si",42,0),0),0)</f>
        <v>0</v>
      </c>
      <c r="AA6" s="620"/>
      <c r="AB6" s="99" t="s">
        <v>106</v>
      </c>
      <c r="AC6" s="100"/>
      <c r="AE6" s="625"/>
      <c r="AF6" s="625"/>
      <c r="AH6" s="92" t="s">
        <v>11</v>
      </c>
      <c r="AI6" s="66" t="s">
        <v>151</v>
      </c>
      <c r="AJ6" s="187"/>
      <c r="AK6" s="623"/>
      <c r="AL6" s="636" t="s">
        <v>138</v>
      </c>
      <c r="AM6" s="637"/>
      <c r="AN6" s="114"/>
      <c r="AO6" s="625"/>
      <c r="AP6" s="625"/>
    </row>
    <row r="7" spans="1:42" ht="24.75" customHeight="1" thickBot="1" x14ac:dyDescent="0.45">
      <c r="A7" s="32" t="s">
        <v>16</v>
      </c>
      <c r="B7" s="23" t="s">
        <v>17</v>
      </c>
      <c r="C7" s="44">
        <f>IF(G1="SI",1.5*G7,0)</f>
        <v>0</v>
      </c>
      <c r="D7" s="79"/>
      <c r="E7" s="614"/>
      <c r="F7" s="306" t="s">
        <v>13</v>
      </c>
      <c r="G7" s="369"/>
      <c r="I7" s="666"/>
      <c r="J7" s="625"/>
      <c r="K7" s="18"/>
      <c r="O7" s="65" t="s">
        <v>16</v>
      </c>
      <c r="P7" s="67" t="s">
        <v>133</v>
      </c>
      <c r="Q7" s="124">
        <f>IF(T1="SI",3*T7,0)</f>
        <v>0</v>
      </c>
      <c r="R7" s="617"/>
      <c r="S7" s="85" t="s">
        <v>13</v>
      </c>
      <c r="T7" s="50"/>
      <c r="U7" s="114"/>
      <c r="V7" s="625"/>
      <c r="W7" s="625"/>
      <c r="X7" s="95" t="s">
        <v>98</v>
      </c>
      <c r="Y7" s="97" t="s">
        <v>105</v>
      </c>
      <c r="Z7" s="124">
        <f>IF(AC1="SI",IF(AC7="SI",IF(AC7="si",66,0),0),0)</f>
        <v>0</v>
      </c>
      <c r="AA7" s="620"/>
      <c r="AB7" s="99" t="s">
        <v>106</v>
      </c>
      <c r="AC7" s="100"/>
      <c r="AE7" s="625"/>
      <c r="AF7" s="625"/>
      <c r="AH7" s="65" t="s">
        <v>16</v>
      </c>
      <c r="AI7" s="67" t="s">
        <v>133</v>
      </c>
      <c r="AJ7" s="124">
        <f>IF(AM1="SI",3*AM7,0)</f>
        <v>0</v>
      </c>
      <c r="AK7" s="623"/>
      <c r="AL7" s="85" t="s">
        <v>13</v>
      </c>
      <c r="AM7" s="50"/>
      <c r="AN7" s="114"/>
      <c r="AO7" s="625"/>
      <c r="AP7" s="625"/>
    </row>
    <row r="8" spans="1:42" ht="22.25" customHeight="1" thickBot="1" x14ac:dyDescent="0.45">
      <c r="A8" s="33" t="s">
        <v>18</v>
      </c>
      <c r="B8" s="24" t="s">
        <v>19</v>
      </c>
      <c r="C8" s="44">
        <f>IF(G1="SI",1.5*G8,0)</f>
        <v>0</v>
      </c>
      <c r="D8" s="79"/>
      <c r="E8" s="614"/>
      <c r="F8" s="306" t="s">
        <v>13</v>
      </c>
      <c r="G8" s="369"/>
      <c r="K8" s="381"/>
      <c r="L8" s="18"/>
      <c r="O8" s="68" t="s">
        <v>18</v>
      </c>
      <c r="P8" s="69" t="s">
        <v>20</v>
      </c>
      <c r="Q8" s="124">
        <f>IF(T1="si",1.5*T8,0)</f>
        <v>0</v>
      </c>
      <c r="R8" s="617"/>
      <c r="S8" s="85" t="s">
        <v>13</v>
      </c>
      <c r="T8" s="50"/>
      <c r="U8" s="114"/>
      <c r="W8" s="20"/>
      <c r="X8" s="95" t="s">
        <v>99</v>
      </c>
      <c r="Y8" s="96" t="s">
        <v>103</v>
      </c>
      <c r="Z8" s="124">
        <f>IF(AC1="SI",IF(AC8="si",IF(AC8="si",12,0),0),0)</f>
        <v>0</v>
      </c>
      <c r="AA8" s="620"/>
      <c r="AB8" s="99" t="s">
        <v>106</v>
      </c>
      <c r="AC8" s="100"/>
      <c r="AH8" s="68" t="s">
        <v>18</v>
      </c>
      <c r="AI8" s="69" t="s">
        <v>20</v>
      </c>
      <c r="AJ8" s="124">
        <f>IF(AM1="si",1.5*AM8,0)</f>
        <v>0</v>
      </c>
      <c r="AK8" s="623"/>
      <c r="AL8" s="85" t="s">
        <v>13</v>
      </c>
      <c r="AM8" s="50"/>
      <c r="AN8" s="114"/>
      <c r="AP8" s="20"/>
    </row>
    <row r="9" spans="1:42" ht="35" customHeight="1" thickBot="1" x14ac:dyDescent="0.45">
      <c r="A9" s="33" t="s">
        <v>21</v>
      </c>
      <c r="B9" s="24" t="s">
        <v>22</v>
      </c>
      <c r="C9" s="44">
        <f>IF(G1="SI",3*G9,0)</f>
        <v>0</v>
      </c>
      <c r="D9" s="79"/>
      <c r="E9" s="614"/>
      <c r="F9" s="306" t="s">
        <v>13</v>
      </c>
      <c r="G9" s="369"/>
      <c r="I9" s="110"/>
      <c r="J9" s="110"/>
      <c r="K9" s="110"/>
      <c r="L9" s="109"/>
      <c r="O9" s="68" t="s">
        <v>21</v>
      </c>
      <c r="P9" s="69" t="s">
        <v>23</v>
      </c>
      <c r="Q9" s="124">
        <f>IF(T1="SI",1.5*T9,0)</f>
        <v>0</v>
      </c>
      <c r="R9" s="617"/>
      <c r="S9" s="85" t="s">
        <v>13</v>
      </c>
      <c r="T9" s="50"/>
      <c r="X9" s="101" t="s">
        <v>100</v>
      </c>
      <c r="Y9" s="102" t="s">
        <v>104</v>
      </c>
      <c r="Z9" s="124">
        <f>IF(AC1="si",          IF(AND(AC9&gt;0,AE9="si"),30+(AC9*12),AC9*12),0)</f>
        <v>0</v>
      </c>
      <c r="AA9" s="620"/>
      <c r="AB9" s="99" t="s">
        <v>152</v>
      </c>
      <c r="AC9" s="100"/>
      <c r="AD9" s="165" t="s">
        <v>153</v>
      </c>
      <c r="AE9" s="190"/>
      <c r="AH9" s="68" t="s">
        <v>21</v>
      </c>
      <c r="AI9" s="69" t="s">
        <v>23</v>
      </c>
      <c r="AJ9" s="124">
        <f>IF(AM1="SI",1.5*AM9,0)</f>
        <v>0</v>
      </c>
      <c r="AK9" s="623"/>
      <c r="AL9" s="85" t="s">
        <v>13</v>
      </c>
      <c r="AM9" s="50"/>
    </row>
    <row r="10" spans="1:42" ht="24.7" customHeight="1" thickBot="1" x14ac:dyDescent="0.45">
      <c r="A10" s="33" t="s">
        <v>24</v>
      </c>
      <c r="B10" s="24" t="s">
        <v>25</v>
      </c>
      <c r="C10" s="44">
        <f>IF(G1="SI",9*G10,0)</f>
        <v>0</v>
      </c>
      <c r="D10" s="79"/>
      <c r="E10" s="614"/>
      <c r="F10" s="306" t="s">
        <v>13</v>
      </c>
      <c r="G10" s="369"/>
      <c r="I10" s="110"/>
      <c r="J10" s="110"/>
      <c r="K10" s="110"/>
      <c r="L10" s="110"/>
      <c r="O10" s="68" t="s">
        <v>24</v>
      </c>
      <c r="P10" s="69" t="s">
        <v>26</v>
      </c>
      <c r="Q10" s="124">
        <f>IF(T1="SI",3*T10,0)</f>
        <v>0</v>
      </c>
      <c r="R10" s="617"/>
      <c r="S10" s="85" t="s">
        <v>13</v>
      </c>
      <c r="T10" s="50"/>
      <c r="X10" s="626" t="s">
        <v>121</v>
      </c>
      <c r="Y10" s="627"/>
      <c r="Z10" s="335">
        <f>IF(SUM(Z4:Z9)=0,0,SUM(Z4:Z9))</f>
        <v>0</v>
      </c>
      <c r="AA10" s="620"/>
      <c r="AB10" s="93"/>
      <c r="AC10" s="94"/>
      <c r="AH10" s="68" t="s">
        <v>24</v>
      </c>
      <c r="AI10" s="69" t="s">
        <v>26</v>
      </c>
      <c r="AJ10" s="124">
        <f>IF(AM1="SI",3*AM10,0)</f>
        <v>0</v>
      </c>
      <c r="AK10" s="623"/>
      <c r="AL10" s="85" t="s">
        <v>13</v>
      </c>
      <c r="AM10" s="50"/>
    </row>
    <row r="11" spans="1:42" ht="35.25" customHeight="1" thickBot="1" x14ac:dyDescent="0.45">
      <c r="A11" s="33" t="s">
        <v>27</v>
      </c>
      <c r="B11" s="24" t="s">
        <v>28</v>
      </c>
      <c r="C11" s="44">
        <f>IF(G1="SI",3*G11,0)</f>
        <v>0</v>
      </c>
      <c r="D11" s="79"/>
      <c r="E11" s="614"/>
      <c r="F11" s="306" t="s">
        <v>13</v>
      </c>
      <c r="G11" s="369"/>
      <c r="I11" s="287"/>
      <c r="J11" s="287"/>
      <c r="K11" s="287"/>
      <c r="L11" s="110"/>
      <c r="O11" s="68" t="s">
        <v>27</v>
      </c>
      <c r="P11" s="69" t="s">
        <v>29</v>
      </c>
      <c r="Q11" s="124">
        <f>IF(T1="si",12*T11,0)</f>
        <v>0</v>
      </c>
      <c r="R11" s="617"/>
      <c r="S11" s="85" t="s">
        <v>13</v>
      </c>
      <c r="T11" s="50"/>
      <c r="X11" s="92" t="s">
        <v>11</v>
      </c>
      <c r="Y11" s="66" t="s">
        <v>107</v>
      </c>
      <c r="Z11" s="124">
        <f>IF(AC1="si",IF(AC11&gt;0,3*AC11,0),0)</f>
        <v>0</v>
      </c>
      <c r="AA11" s="620"/>
      <c r="AB11" s="85" t="s">
        <v>13</v>
      </c>
      <c r="AC11" s="50"/>
      <c r="AH11" s="68" t="s">
        <v>27</v>
      </c>
      <c r="AI11" s="69" t="s">
        <v>29</v>
      </c>
      <c r="AJ11" s="124">
        <f>IF(AM1="si",12*AM11,0)</f>
        <v>0</v>
      </c>
      <c r="AK11" s="623"/>
      <c r="AL11" s="85" t="s">
        <v>13</v>
      </c>
      <c r="AM11" s="50"/>
    </row>
    <row r="12" spans="1:42" ht="22.5" customHeight="1" thickBot="1" x14ac:dyDescent="0.45">
      <c r="A12" s="33" t="s">
        <v>30</v>
      </c>
      <c r="B12" s="24" t="s">
        <v>29</v>
      </c>
      <c r="C12" s="44">
        <f>IF(G1="SI",12*G12,0)</f>
        <v>0</v>
      </c>
      <c r="D12" s="79"/>
      <c r="E12" s="614"/>
      <c r="F12" s="306" t="s">
        <v>13</v>
      </c>
      <c r="G12" s="369"/>
      <c r="I12" s="287"/>
      <c r="J12" s="287"/>
      <c r="K12" s="287"/>
      <c r="L12" s="111"/>
      <c r="O12" s="68" t="s">
        <v>30</v>
      </c>
      <c r="P12" s="69" t="s">
        <v>31</v>
      </c>
      <c r="Q12" s="124">
        <f>IF(T1="si",12*T12,0)</f>
        <v>0</v>
      </c>
      <c r="R12" s="617"/>
      <c r="S12" s="85" t="s">
        <v>13</v>
      </c>
      <c r="T12" s="50"/>
      <c r="X12" s="65" t="s">
        <v>16</v>
      </c>
      <c r="Y12" s="67" t="s">
        <v>108</v>
      </c>
      <c r="Z12" s="124">
        <f>IF(AC1="SI",IF(AC12&gt;0,1.5*AC12,0),0)</f>
        <v>0</v>
      </c>
      <c r="AA12" s="620"/>
      <c r="AB12" s="85" t="s">
        <v>13</v>
      </c>
      <c r="AC12" s="50"/>
      <c r="AH12" s="68" t="s">
        <v>30</v>
      </c>
      <c r="AI12" s="69" t="s">
        <v>31</v>
      </c>
      <c r="AJ12" s="124">
        <f>IF(AM1="si",12*AM12,0)</f>
        <v>0</v>
      </c>
      <c r="AK12" s="623"/>
      <c r="AL12" s="85" t="s">
        <v>13</v>
      </c>
      <c r="AM12" s="50"/>
    </row>
    <row r="13" spans="1:42" ht="25.5" customHeight="1" thickBot="1" x14ac:dyDescent="0.45">
      <c r="A13" s="33" t="s">
        <v>32</v>
      </c>
      <c r="B13" s="24" t="s">
        <v>31</v>
      </c>
      <c r="C13" s="44">
        <f>IF(G1="SI",12*G13,0)</f>
        <v>0</v>
      </c>
      <c r="D13" s="79"/>
      <c r="E13" s="614"/>
      <c r="F13" s="306" t="s">
        <v>13</v>
      </c>
      <c r="G13" s="369"/>
      <c r="I13" s="287"/>
      <c r="J13" s="287"/>
      <c r="K13" s="287"/>
      <c r="L13" s="111"/>
      <c r="O13" s="68" t="s">
        <v>32</v>
      </c>
      <c r="P13" s="69" t="s">
        <v>33</v>
      </c>
      <c r="Q13" s="124">
        <f>IF(T1="SI",12*T13,0)</f>
        <v>0</v>
      </c>
      <c r="R13" s="617"/>
      <c r="S13" s="85" t="s">
        <v>13</v>
      </c>
      <c r="T13" s="50"/>
      <c r="X13" s="68" t="s">
        <v>18</v>
      </c>
      <c r="Y13" s="69" t="s">
        <v>23</v>
      </c>
      <c r="Z13" s="124">
        <f>IF(AC1="SI",IF(AC13&gt;0,1.5*AC13,0),0)</f>
        <v>0</v>
      </c>
      <c r="AA13" s="620"/>
      <c r="AB13" s="85" t="s">
        <v>13</v>
      </c>
      <c r="AC13" s="50"/>
      <c r="AH13" s="68" t="s">
        <v>32</v>
      </c>
      <c r="AI13" s="69" t="s">
        <v>33</v>
      </c>
      <c r="AJ13" s="124">
        <f>IF(AM1="SI",12*AM13,0)</f>
        <v>0</v>
      </c>
      <c r="AK13" s="623"/>
      <c r="AL13" s="85" t="s">
        <v>13</v>
      </c>
      <c r="AM13" s="50"/>
    </row>
    <row r="14" spans="1:42" ht="21.7" customHeight="1" thickBot="1" x14ac:dyDescent="0.45">
      <c r="A14" s="33" t="s">
        <v>34</v>
      </c>
      <c r="B14" s="24" t="s">
        <v>35</v>
      </c>
      <c r="C14" s="44">
        <f>IF(G1="si",12*G14,0)</f>
        <v>0</v>
      </c>
      <c r="D14" s="79"/>
      <c r="E14" s="614"/>
      <c r="F14" s="306" t="s">
        <v>13</v>
      </c>
      <c r="G14" s="369"/>
      <c r="I14" s="287"/>
      <c r="J14" s="287"/>
      <c r="K14" s="287"/>
      <c r="L14" s="111"/>
      <c r="O14" s="68" t="s">
        <v>34</v>
      </c>
      <c r="P14" s="69" t="s">
        <v>36</v>
      </c>
      <c r="Q14" s="124">
        <f>IF(T1="SI",12*T14,0)</f>
        <v>0</v>
      </c>
      <c r="R14" s="617"/>
      <c r="S14" s="85" t="s">
        <v>13</v>
      </c>
      <c r="T14" s="50"/>
      <c r="X14" s="68" t="s">
        <v>21</v>
      </c>
      <c r="Y14" s="69" t="s">
        <v>109</v>
      </c>
      <c r="Z14" s="124">
        <f>IF(AC1="SI",IF(AC14&gt;0,3*AC14,0),0)</f>
        <v>0</v>
      </c>
      <c r="AA14" s="620"/>
      <c r="AB14" s="85" t="s">
        <v>13</v>
      </c>
      <c r="AC14" s="50"/>
      <c r="AH14" s="68" t="s">
        <v>34</v>
      </c>
      <c r="AI14" s="69" t="s">
        <v>36</v>
      </c>
      <c r="AJ14" s="124">
        <f>IF(AM1="SI",12*AM14,0)</f>
        <v>0</v>
      </c>
      <c r="AK14" s="623"/>
      <c r="AL14" s="85" t="s">
        <v>13</v>
      </c>
      <c r="AM14" s="50"/>
    </row>
    <row r="15" spans="1:42" ht="20.95" customHeight="1" thickBot="1" x14ac:dyDescent="0.45">
      <c r="A15" s="33" t="s">
        <v>37</v>
      </c>
      <c r="B15" s="24" t="s">
        <v>38</v>
      </c>
      <c r="C15" s="44">
        <f>IF(G1="si",12*G15,0)</f>
        <v>0</v>
      </c>
      <c r="D15" s="79"/>
      <c r="E15" s="614"/>
      <c r="F15" s="306" t="s">
        <v>13</v>
      </c>
      <c r="G15" s="369"/>
      <c r="I15" s="288"/>
      <c r="J15" s="288"/>
      <c r="K15" s="288"/>
      <c r="L15" s="111"/>
      <c r="O15" s="68" t="s">
        <v>37</v>
      </c>
      <c r="P15" s="69" t="s">
        <v>39</v>
      </c>
      <c r="Q15" s="124">
        <f>IF(T1="SI",IF(T15&gt;0,2,0),0)</f>
        <v>0</v>
      </c>
      <c r="R15" s="617"/>
      <c r="S15" s="85" t="s">
        <v>13</v>
      </c>
      <c r="T15" s="50"/>
      <c r="X15" s="68" t="s">
        <v>24</v>
      </c>
      <c r="Y15" s="69" t="s">
        <v>118</v>
      </c>
      <c r="Z15" s="124">
        <f>IF(AC1="SI",IF(AC15&gt;0,9*AC15,0),0)</f>
        <v>0</v>
      </c>
      <c r="AA15" s="620"/>
      <c r="AB15" s="85" t="s">
        <v>13</v>
      </c>
      <c r="AC15" s="50"/>
      <c r="AH15" s="68" t="s">
        <v>37</v>
      </c>
      <c r="AI15" s="69" t="s">
        <v>39</v>
      </c>
      <c r="AJ15" s="124">
        <f>IF(AM1="SI",IF(AM15&gt;0,2,0),0)</f>
        <v>0</v>
      </c>
      <c r="AK15" s="623"/>
      <c r="AL15" s="85" t="s">
        <v>13</v>
      </c>
      <c r="AM15" s="50"/>
    </row>
    <row r="16" spans="1:42" ht="21.75" customHeight="1" thickBot="1" x14ac:dyDescent="0.45">
      <c r="A16" s="33" t="s">
        <v>40</v>
      </c>
      <c r="B16" s="24" t="s">
        <v>39</v>
      </c>
      <c r="C16" s="44">
        <f>IF(G1="si",IF(G16="si",2,0),0)</f>
        <v>0</v>
      </c>
      <c r="D16" s="80"/>
      <c r="E16" s="614"/>
      <c r="F16" s="86" t="s">
        <v>41</v>
      </c>
      <c r="G16" s="369"/>
      <c r="I16" s="288"/>
      <c r="J16" s="288"/>
      <c r="K16" s="288"/>
      <c r="L16" s="111"/>
      <c r="O16" s="68" t="s">
        <v>40</v>
      </c>
      <c r="P16" s="1" t="s">
        <v>42</v>
      </c>
      <c r="Q16" s="124">
        <f>IF(T1="SI",9*T16,0)</f>
        <v>0</v>
      </c>
      <c r="R16" s="617"/>
      <c r="S16" s="85" t="s">
        <v>13</v>
      </c>
      <c r="T16" s="50"/>
      <c r="X16" s="68" t="s">
        <v>27</v>
      </c>
      <c r="Y16" s="69" t="s">
        <v>117</v>
      </c>
      <c r="Z16" s="124">
        <f>IF(AC1="SI",IF(AC16&gt;0,3*AC16,0),0)</f>
        <v>0</v>
      </c>
      <c r="AA16" s="620"/>
      <c r="AB16" s="85" t="s">
        <v>13</v>
      </c>
      <c r="AC16" s="50"/>
      <c r="AH16" s="68" t="s">
        <v>40</v>
      </c>
      <c r="AI16" s="1" t="s">
        <v>42</v>
      </c>
      <c r="AJ16" s="124">
        <f>IF(AM1="SI",9*AM16,0)</f>
        <v>0</v>
      </c>
      <c r="AK16" s="623"/>
      <c r="AL16" s="85" t="s">
        <v>13</v>
      </c>
      <c r="AM16" s="50"/>
    </row>
    <row r="17" spans="1:41" ht="32.200000000000003" customHeight="1" thickBot="1" x14ac:dyDescent="0.45">
      <c r="A17" s="33" t="s">
        <v>43</v>
      </c>
      <c r="B17" s="24" t="s">
        <v>44</v>
      </c>
      <c r="C17" s="44">
        <f>IF(G1="si",IF(G17="si",6,0),0)</f>
        <v>0</v>
      </c>
      <c r="D17" s="80"/>
      <c r="E17" s="614"/>
      <c r="F17" s="86" t="s">
        <v>41</v>
      </c>
      <c r="G17" s="369"/>
      <c r="I17" s="288"/>
      <c r="J17" s="288"/>
      <c r="K17" s="288"/>
      <c r="L17" s="112"/>
      <c r="O17" s="68" t="s">
        <v>43</v>
      </c>
      <c r="P17" s="69" t="s">
        <v>45</v>
      </c>
      <c r="Q17" s="124">
        <f>IF(T1="SI",6*T17,0)</f>
        <v>0</v>
      </c>
      <c r="R17" s="617"/>
      <c r="S17" s="85" t="s">
        <v>13</v>
      </c>
      <c r="T17" s="50"/>
      <c r="X17" s="68" t="s">
        <v>30</v>
      </c>
      <c r="Y17" s="69" t="s">
        <v>110</v>
      </c>
      <c r="Z17" s="124">
        <f>IF(AC1="SI",IF(AC17&gt;0,12*AC17,0),0)</f>
        <v>0</v>
      </c>
      <c r="AA17" s="620"/>
      <c r="AB17" s="85" t="s">
        <v>13</v>
      </c>
      <c r="AC17" s="50"/>
      <c r="AH17" s="68" t="s">
        <v>43</v>
      </c>
      <c r="AI17" s="69" t="s">
        <v>45</v>
      </c>
      <c r="AJ17" s="124">
        <f>IF(AM1="SI",6*AM17,0)</f>
        <v>0</v>
      </c>
      <c r="AK17" s="623"/>
      <c r="AL17" s="85" t="s">
        <v>13</v>
      </c>
      <c r="AM17" s="50"/>
    </row>
    <row r="18" spans="1:41" ht="20.2" customHeight="1" thickBot="1" x14ac:dyDescent="0.45">
      <c r="A18" s="33" t="s">
        <v>46</v>
      </c>
      <c r="B18" s="24" t="s">
        <v>47</v>
      </c>
      <c r="C18" s="44">
        <f>IF(G1="si",IF(G18="si",3,0),0)</f>
        <v>0</v>
      </c>
      <c r="D18" s="80"/>
      <c r="E18" s="614"/>
      <c r="F18" s="86" t="s">
        <v>41</v>
      </c>
      <c r="G18" s="369"/>
      <c r="I18" s="288"/>
      <c r="J18" s="288"/>
      <c r="K18" s="288"/>
      <c r="L18" s="112"/>
      <c r="O18" s="68" t="s">
        <v>46</v>
      </c>
      <c r="P18" s="69" t="s">
        <v>48</v>
      </c>
      <c r="Q18" s="124">
        <f>IF(T1="SI",3*T18,0)</f>
        <v>0</v>
      </c>
      <c r="R18" s="617"/>
      <c r="S18" s="85" t="s">
        <v>13</v>
      </c>
      <c r="T18" s="50"/>
      <c r="X18" s="68" t="s">
        <v>32</v>
      </c>
      <c r="Y18" s="69" t="s">
        <v>111</v>
      </c>
      <c r="Z18" s="124">
        <f>IF(AC1="SI",IF(AC18&gt;0,3*AC18,),0)</f>
        <v>0</v>
      </c>
      <c r="AA18" s="620"/>
      <c r="AB18" s="85" t="s">
        <v>13</v>
      </c>
      <c r="AC18" s="50"/>
      <c r="AH18" s="68" t="s">
        <v>46</v>
      </c>
      <c r="AI18" s="69" t="s">
        <v>48</v>
      </c>
      <c r="AJ18" s="124">
        <f>IF(AM1="SI",3*AM18,0)</f>
        <v>0</v>
      </c>
      <c r="AK18" s="623"/>
      <c r="AL18" s="85" t="s">
        <v>13</v>
      </c>
      <c r="AM18" s="50"/>
    </row>
    <row r="19" spans="1:41" ht="26.95" customHeight="1" thickBot="1" x14ac:dyDescent="0.45">
      <c r="A19" s="33" t="s">
        <v>49</v>
      </c>
      <c r="B19" s="25" t="s">
        <v>50</v>
      </c>
      <c r="C19" s="44">
        <f>IF(G1="si",IF(G19=0,0,IF(OR(G19="C1",G19="C2",G19="B2"),IF(G19="b2",3,IF(G19="c1",4,6)))),0)</f>
        <v>0</v>
      </c>
      <c r="D19" s="81"/>
      <c r="E19" s="614"/>
      <c r="F19" s="86" t="s">
        <v>51</v>
      </c>
      <c r="G19" s="370"/>
      <c r="H19" s="662" t="str">
        <f>IF(AND(G19&lt;&gt;"B2",G19&lt;&gt;"C1",G19&lt;&gt;"C2",G19&lt;&gt;""),"Inserire Cert.ne !"," ")</f>
        <v xml:space="preserve"> </v>
      </c>
      <c r="I19" s="663"/>
      <c r="J19" s="58"/>
      <c r="K19" s="58"/>
      <c r="L19" s="112"/>
      <c r="O19" s="68" t="s">
        <v>49</v>
      </c>
      <c r="P19" s="70" t="s">
        <v>52</v>
      </c>
      <c r="Q19" s="124">
        <f>IF(T1="SI",IF(T19=0,0,IF(OR(T19="C1",T19="C2",T19="B2"),IF(T19="b2",3,IF(T19="c1",4,6)))),0)</f>
        <v>0</v>
      </c>
      <c r="R19" s="617"/>
      <c r="S19" s="145" t="s">
        <v>51</v>
      </c>
      <c r="T19" s="51"/>
      <c r="U19" s="664" t="str">
        <f>IF(AND(T19&lt;&gt;"B2",T19&lt;&gt;"C1",T19&lt;&gt;"C2",T19&lt;&gt;""),"Inserire Cert.ne !"," ")</f>
        <v xml:space="preserve"> </v>
      </c>
      <c r="V19" s="665"/>
      <c r="X19" s="68" t="s">
        <v>34</v>
      </c>
      <c r="Y19" s="69" t="s">
        <v>112</v>
      </c>
      <c r="Z19" s="124">
        <f>IF(AC1="SI",IF(AC19&gt;0,12*AC19,),0)</f>
        <v>0</v>
      </c>
      <c r="AA19" s="620"/>
      <c r="AB19" s="85" t="s">
        <v>13</v>
      </c>
      <c r="AC19" s="50"/>
      <c r="AH19" s="68" t="s">
        <v>49</v>
      </c>
      <c r="AI19" s="70" t="s">
        <v>52</v>
      </c>
      <c r="AJ19" s="124">
        <f>IF(AM1="SI",IF(AM19=0,0,IF(OR(AM19="C1",AM19="C2",AM19="B2"),IF(AM19="b2",3,IF(AM19="c1",4,6)))),0)</f>
        <v>0</v>
      </c>
      <c r="AK19" s="623"/>
      <c r="AL19" s="145" t="s">
        <v>51</v>
      </c>
      <c r="AM19" s="51"/>
      <c r="AN19" s="664" t="str">
        <f>IF(AND(AM19&lt;&gt;"B2",AM19&lt;&gt;"C1",AM19&lt;&gt;"C2",AM19&lt;&gt;""),"Inserire Cert.ne !"," ")</f>
        <v xml:space="preserve"> </v>
      </c>
      <c r="AO19" s="665"/>
    </row>
    <row r="20" spans="1:41" ht="25.45" customHeight="1" thickBot="1" x14ac:dyDescent="0.45">
      <c r="A20" s="34" t="s">
        <v>53</v>
      </c>
      <c r="B20" s="26" t="s">
        <v>54</v>
      </c>
      <c r="C20" s="44">
        <f>IF(G1="SI",1*G20,0)</f>
        <v>0</v>
      </c>
      <c r="D20" s="82"/>
      <c r="E20" s="614"/>
      <c r="F20" s="307" t="s">
        <v>13</v>
      </c>
      <c r="G20" s="371"/>
      <c r="I20" s="111"/>
      <c r="J20" s="111"/>
      <c r="K20" s="111"/>
      <c r="L20" s="112"/>
      <c r="O20" s="71" t="s">
        <v>53</v>
      </c>
      <c r="P20" s="72" t="s">
        <v>55</v>
      </c>
      <c r="Q20" s="124">
        <f>IF(T1="SI",IF(T20&gt;3,3,1*T20),0)</f>
        <v>0</v>
      </c>
      <c r="R20" s="617"/>
      <c r="S20" s="87" t="s">
        <v>13</v>
      </c>
      <c r="T20" s="52"/>
      <c r="U20" s="114"/>
      <c r="X20" s="68" t="s">
        <v>37</v>
      </c>
      <c r="Y20" s="69" t="s">
        <v>113</v>
      </c>
      <c r="Z20" s="124">
        <f>IF(AC1="SI",IF(AC20&gt;0,12*AC20,0),0)</f>
        <v>0</v>
      </c>
      <c r="AA20" s="620"/>
      <c r="AB20" s="85" t="s">
        <v>13</v>
      </c>
      <c r="AC20" s="50"/>
      <c r="AH20" s="71" t="s">
        <v>53</v>
      </c>
      <c r="AI20" s="72" t="s">
        <v>55</v>
      </c>
      <c r="AJ20" s="124">
        <f>IF(AM1="SI",IF(AM20&gt;3,3,1*AM20),0)</f>
        <v>0</v>
      </c>
      <c r="AK20" s="623"/>
      <c r="AL20" s="87" t="s">
        <v>13</v>
      </c>
      <c r="AM20" s="52"/>
      <c r="AN20" s="114"/>
    </row>
    <row r="21" spans="1:41" ht="23.25" customHeight="1" thickBot="1" x14ac:dyDescent="0.45">
      <c r="A21" s="34" t="s">
        <v>56</v>
      </c>
      <c r="B21" s="26" t="s">
        <v>57</v>
      </c>
      <c r="C21" s="44">
        <f>IF(G1="si",3*G21,0)</f>
        <v>0</v>
      </c>
      <c r="D21" s="82"/>
      <c r="E21" s="614"/>
      <c r="F21" s="307" t="s">
        <v>13</v>
      </c>
      <c r="G21" s="372"/>
      <c r="O21" s="71" t="s">
        <v>56</v>
      </c>
      <c r="P21" s="72" t="s">
        <v>58</v>
      </c>
      <c r="Q21" s="124">
        <f>IF(T1="SI",3*T21,0)</f>
        <v>0</v>
      </c>
      <c r="R21" s="617"/>
      <c r="S21" s="87" t="s">
        <v>13</v>
      </c>
      <c r="T21" s="53"/>
      <c r="U21" s="114"/>
      <c r="X21" s="68" t="s">
        <v>40</v>
      </c>
      <c r="Y21" s="69" t="s">
        <v>119</v>
      </c>
      <c r="Z21" s="124">
        <f>IF(AC1="SI",IF(AC21&gt;0,IF(AC21&gt;1,2,0),0),0)</f>
        <v>0</v>
      </c>
      <c r="AA21" s="620"/>
      <c r="AB21" s="85" t="s">
        <v>13</v>
      </c>
      <c r="AC21" s="50"/>
      <c r="AH21" s="71" t="s">
        <v>56</v>
      </c>
      <c r="AI21" s="72" t="s">
        <v>58</v>
      </c>
      <c r="AJ21" s="124">
        <f>IF(AM1="SI",3*AM21,0)</f>
        <v>0</v>
      </c>
      <c r="AK21" s="623"/>
      <c r="AL21" s="87" t="s">
        <v>13</v>
      </c>
      <c r="AM21" s="53"/>
      <c r="AN21" s="114"/>
    </row>
    <row r="22" spans="1:41" ht="23.95" customHeight="1" thickBot="1" x14ac:dyDescent="0.45">
      <c r="A22" s="36" t="s">
        <v>59</v>
      </c>
      <c r="B22" s="27" t="s">
        <v>60</v>
      </c>
      <c r="C22" s="44">
        <f>IF(G1="si",IF(G22&gt;4,2,0.5*G22),0)</f>
        <v>0</v>
      </c>
      <c r="D22" s="83"/>
      <c r="E22" s="614"/>
      <c r="F22" s="307" t="s">
        <v>13</v>
      </c>
      <c r="G22" s="373"/>
      <c r="I22" s="111"/>
      <c r="J22" s="111"/>
      <c r="K22" s="111"/>
      <c r="O22" s="73" t="s">
        <v>59</v>
      </c>
      <c r="P22" s="74" t="s">
        <v>60</v>
      </c>
      <c r="Q22" s="124">
        <f>IF(T22&gt;4,2,0.5*T22)</f>
        <v>0</v>
      </c>
      <c r="R22" s="617"/>
      <c r="S22" s="87" t="s">
        <v>13</v>
      </c>
      <c r="T22" s="54"/>
      <c r="U22" s="114"/>
      <c r="X22" s="68" t="s">
        <v>43</v>
      </c>
      <c r="Y22" s="69" t="s">
        <v>114</v>
      </c>
      <c r="Z22" s="124">
        <f>IF(AC1="SI",IF(AC22&gt;0,6*AC22,0),0)</f>
        <v>0</v>
      </c>
      <c r="AA22" s="620"/>
      <c r="AB22" s="85" t="s">
        <v>13</v>
      </c>
      <c r="AC22" s="50"/>
      <c r="AH22" s="73" t="s">
        <v>59</v>
      </c>
      <c r="AI22" s="74" t="s">
        <v>60</v>
      </c>
      <c r="AJ22" s="124">
        <f>IF(AM22&gt;4,2,0.5*AM22)</f>
        <v>0</v>
      </c>
      <c r="AK22" s="623"/>
      <c r="AL22" s="87" t="s">
        <v>13</v>
      </c>
      <c r="AM22" s="54"/>
      <c r="AN22" s="114"/>
    </row>
    <row r="23" spans="1:41" ht="24.75" customHeight="1" thickBot="1" x14ac:dyDescent="0.5">
      <c r="A23" s="38"/>
      <c r="B23" s="28" t="s">
        <v>61</v>
      </c>
      <c r="C23" s="121">
        <f>SUM(C6:C22)</f>
        <v>0</v>
      </c>
      <c r="D23" s="84"/>
      <c r="E23" s="614"/>
      <c r="F23" s="631"/>
      <c r="G23" s="631"/>
      <c r="I23" s="111"/>
      <c r="J23" s="111"/>
      <c r="K23" s="111"/>
      <c r="O23" s="75"/>
      <c r="P23" s="76" t="s">
        <v>61</v>
      </c>
      <c r="Q23" s="103">
        <f>SUM(Q6:Q22)</f>
        <v>0</v>
      </c>
      <c r="R23" s="617"/>
      <c r="S23" s="77"/>
      <c r="T23" s="61"/>
      <c r="U23" s="114"/>
      <c r="X23" s="68" t="s">
        <v>46</v>
      </c>
      <c r="Y23" s="69" t="s">
        <v>115</v>
      </c>
      <c r="Z23" s="124">
        <f>IF(AC1="si",IF(AC23&gt;0,3*AC23,0),0)</f>
        <v>0</v>
      </c>
      <c r="AA23" s="620"/>
      <c r="AB23" s="85" t="s">
        <v>13</v>
      </c>
      <c r="AC23" s="50"/>
      <c r="AH23" s="75"/>
      <c r="AI23" s="76" t="s">
        <v>61</v>
      </c>
      <c r="AJ23" s="103">
        <f>SUM(AJ6:AJ22)</f>
        <v>0</v>
      </c>
      <c r="AK23" s="623"/>
      <c r="AL23" s="77"/>
      <c r="AM23" s="61"/>
      <c r="AN23" s="114"/>
    </row>
    <row r="24" spans="1:41" ht="22.5" customHeight="1" thickBot="1" x14ac:dyDescent="0.45">
      <c r="A24" s="195" t="s">
        <v>160</v>
      </c>
      <c r="B24" s="196" t="s">
        <v>222</v>
      </c>
      <c r="C24" s="194">
        <f>+'TITOLI SERVIZIO'!EJ42</f>
        <v>0</v>
      </c>
      <c r="D24" s="45"/>
      <c r="E24" s="614"/>
      <c r="F24" s="330" t="s">
        <v>244</v>
      </c>
      <c r="G24" s="7"/>
      <c r="I24" s="112"/>
      <c r="J24" s="112"/>
      <c r="K24" s="112"/>
      <c r="O24" s="195" t="s">
        <v>160</v>
      </c>
      <c r="P24" s="196" t="s">
        <v>222</v>
      </c>
      <c r="Q24" s="303">
        <f>+'TITOLI SERVIZIO'!EJ42</f>
        <v>0</v>
      </c>
      <c r="R24" s="617"/>
      <c r="S24" s="330" t="s">
        <v>244</v>
      </c>
      <c r="T24" s="7"/>
      <c r="U24" s="114"/>
      <c r="X24" s="68" t="s">
        <v>49</v>
      </c>
      <c r="Y24" s="70" t="s">
        <v>52</v>
      </c>
      <c r="Z24" s="124">
        <f>IF(AC1="SI",IF(AC24=0,0,IF(OR(AC24="C1",AC24="C2",AC24="B2"),IF(AC24="b2",3,IF(AC24="c1",4,6)))),0)</f>
        <v>0</v>
      </c>
      <c r="AA24" s="620"/>
      <c r="AB24" s="145" t="s">
        <v>51</v>
      </c>
      <c r="AC24" s="50"/>
      <c r="AD24" s="664" t="str">
        <f>IF(AND(AC24&lt;&gt;"B2",AC24&lt;&gt;"C1",AC24&lt;&gt;"C2",AC24&lt;&gt;""),"Inserire Cert.ne !"," ")</f>
        <v xml:space="preserve"> </v>
      </c>
      <c r="AE24" s="665"/>
      <c r="AH24" s="195" t="s">
        <v>160</v>
      </c>
      <c r="AI24" s="196" t="s">
        <v>222</v>
      </c>
      <c r="AJ24" s="303">
        <f>+'TITOLI SERVIZIO'!EJ42</f>
        <v>0</v>
      </c>
      <c r="AK24" s="623"/>
      <c r="AL24" s="330" t="s">
        <v>244</v>
      </c>
      <c r="AM24" s="7"/>
      <c r="AN24" s="114"/>
    </row>
    <row r="25" spans="1:41" ht="18.75" customHeight="1" thickBot="1" x14ac:dyDescent="0.45">
      <c r="A25" s="119"/>
      <c r="B25" s="196" t="s">
        <v>223</v>
      </c>
      <c r="C25" s="194">
        <f>+'TITOLI SERVIZIO'!FB42</f>
        <v>0</v>
      </c>
      <c r="D25" s="82"/>
      <c r="E25" s="614"/>
      <c r="F25" s="331">
        <f>IF((C24+C25)&lt;&gt;'TITOLI SERVIZIO'!ES42,"ERRORE",+'TITOLI SERVIZIO'!ES42)</f>
        <v>0</v>
      </c>
      <c r="G25" s="7"/>
      <c r="I25" s="112"/>
      <c r="J25" s="112"/>
      <c r="K25" s="112"/>
      <c r="O25" s="119"/>
      <c r="P25" s="196" t="s">
        <v>223</v>
      </c>
      <c r="Q25" s="303">
        <f>+'TITOLI SERVIZIO'!FB42</f>
        <v>0</v>
      </c>
      <c r="R25" s="617"/>
      <c r="S25" s="297">
        <f>IF((Q24+Q25)&lt;&gt;'TITOLI SERVIZIO'!ES42,"ERRORE",+'TITOLI SERVIZIO'!ES42)</f>
        <v>0</v>
      </c>
      <c r="T25" s="7"/>
      <c r="U25" s="114"/>
      <c r="X25" s="71" t="s">
        <v>53</v>
      </c>
      <c r="Y25" s="72" t="s">
        <v>55</v>
      </c>
      <c r="Z25" s="124">
        <f>IF(AC1="SI",IF(AC25&gt;0,1*AC25,0),0)</f>
        <v>0</v>
      </c>
      <c r="AA25" s="620"/>
      <c r="AB25" s="87" t="s">
        <v>13</v>
      </c>
      <c r="AC25" s="132"/>
      <c r="AD25" s="134" t="str">
        <f>IF(AND(AC25&lt;&gt;"B2",AC25&lt;&gt;"C1",AC25&lt;&gt;"C2",AC25&lt;&gt;""),"Inserire Cert.ne !"," ")</f>
        <v xml:space="preserve"> </v>
      </c>
      <c r="AE25" s="115"/>
      <c r="AH25" s="119"/>
      <c r="AI25" s="196" t="s">
        <v>223</v>
      </c>
      <c r="AJ25" s="303">
        <f>+'TITOLI SERVIZIO'!FB42</f>
        <v>0</v>
      </c>
      <c r="AK25" s="623"/>
      <c r="AL25" s="297">
        <f>IF((AJ24+AJ25)&lt;&gt;'TITOLI SERVIZIO'!ES42,"ERRORE",+'TITOLI SERVIZIO'!ES42)</f>
        <v>0</v>
      </c>
      <c r="AM25" s="7"/>
      <c r="AN25" s="114"/>
    </row>
    <row r="26" spans="1:41" ht="20.95" customHeight="1" thickBot="1" x14ac:dyDescent="0.45">
      <c r="A26" s="36"/>
      <c r="B26" s="116" t="s">
        <v>124</v>
      </c>
      <c r="C26" s="118"/>
      <c r="D26" s="83"/>
      <c r="E26" s="614"/>
      <c r="F26" s="19"/>
      <c r="G26" s="7"/>
      <c r="I26" s="112"/>
      <c r="J26" s="112"/>
      <c r="K26" s="112"/>
      <c r="O26" s="36"/>
      <c r="P26" s="116" t="s">
        <v>124</v>
      </c>
      <c r="Q26" s="304"/>
      <c r="R26" s="617"/>
      <c r="S26" s="19"/>
      <c r="T26" s="7"/>
      <c r="X26" s="71" t="s">
        <v>56</v>
      </c>
      <c r="Y26" s="72" t="s">
        <v>120</v>
      </c>
      <c r="Z26" s="124">
        <f>IF(AC1="SI",IF(AC26&gt;0,3*AC26,0),0)</f>
        <v>0</v>
      </c>
      <c r="AA26" s="620"/>
      <c r="AB26" s="87" t="s">
        <v>13</v>
      </c>
      <c r="AC26" s="52"/>
      <c r="AH26" s="36"/>
      <c r="AI26" s="116" t="s">
        <v>124</v>
      </c>
      <c r="AJ26" s="304"/>
      <c r="AK26" s="623"/>
      <c r="AL26" s="19"/>
      <c r="AM26" s="7"/>
    </row>
    <row r="27" spans="1:41" ht="26.25" customHeight="1" thickBot="1" x14ac:dyDescent="0.45">
      <c r="A27" s="40"/>
      <c r="B27" s="117" t="s">
        <v>123</v>
      </c>
      <c r="C27" s="118"/>
      <c r="D27" s="327"/>
      <c r="E27" s="614"/>
      <c r="F27" s="19"/>
      <c r="G27" s="7"/>
      <c r="I27" s="113"/>
      <c r="J27" s="113"/>
      <c r="K27" s="113"/>
      <c r="O27" s="40"/>
      <c r="P27" s="117" t="s">
        <v>123</v>
      </c>
      <c r="Q27" s="304"/>
      <c r="R27" s="617"/>
      <c r="S27" s="19"/>
      <c r="T27" s="7"/>
      <c r="X27" s="73" t="s">
        <v>59</v>
      </c>
      <c r="Y27" s="72" t="s">
        <v>116</v>
      </c>
      <c r="Z27" s="124">
        <f>IF(AC1="SI",IF(AC27&gt;0,IF(AC27&gt;4,2,0.5*AC27),0),0)</f>
        <v>0</v>
      </c>
      <c r="AA27" s="620"/>
      <c r="AB27" s="87" t="s">
        <v>13</v>
      </c>
      <c r="AC27" s="53"/>
      <c r="AH27" s="40"/>
      <c r="AI27" s="117" t="s">
        <v>123</v>
      </c>
      <c r="AJ27" s="304"/>
      <c r="AK27" s="623"/>
      <c r="AL27" s="19"/>
      <c r="AM27" s="7"/>
    </row>
    <row r="28" spans="1:41" ht="24.7" customHeight="1" thickBot="1" x14ac:dyDescent="0.5">
      <c r="A28" s="38"/>
      <c r="B28" s="216" t="s">
        <v>62</v>
      </c>
      <c r="C28" s="120">
        <f>+C24+C25-C26+C27</f>
        <v>0</v>
      </c>
      <c r="D28" s="84"/>
      <c r="E28" s="614"/>
      <c r="G28" s="7"/>
      <c r="O28" s="38"/>
      <c r="P28" s="216" t="s">
        <v>62</v>
      </c>
      <c r="Q28" s="89">
        <f>+Q24+Q25-Q26+Q27</f>
        <v>0</v>
      </c>
      <c r="R28" s="617"/>
      <c r="S28" s="19"/>
      <c r="T28" s="7"/>
      <c r="X28" s="129"/>
      <c r="Y28" s="130"/>
      <c r="Z28" s="131"/>
      <c r="AA28" s="620"/>
      <c r="AB28" s="77"/>
      <c r="AC28" s="133"/>
      <c r="AH28" s="38"/>
      <c r="AI28" s="216" t="s">
        <v>62</v>
      </c>
      <c r="AJ28" s="89">
        <f>+AJ24+AJ25-AJ26+AJ27</f>
        <v>0</v>
      </c>
      <c r="AK28" s="623"/>
      <c r="AL28" s="19"/>
      <c r="AM28" s="7"/>
    </row>
    <row r="29" spans="1:41" ht="18.399999999999999" thickBot="1" x14ac:dyDescent="0.45">
      <c r="A29" s="36"/>
      <c r="B29" s="1"/>
      <c r="C29" s="5"/>
      <c r="D29" s="5"/>
      <c r="E29" s="614"/>
      <c r="F29" s="19"/>
      <c r="G29" s="7"/>
      <c r="O29" s="73"/>
      <c r="P29" s="1"/>
      <c r="Q29" s="5"/>
      <c r="R29" s="617"/>
      <c r="X29" s="75"/>
      <c r="Y29" s="127" t="s">
        <v>122</v>
      </c>
      <c r="Z29" s="103">
        <f>SUM(Z11:Z28)</f>
        <v>0</v>
      </c>
      <c r="AA29" s="620"/>
      <c r="AB29" s="61"/>
      <c r="AC29" s="61"/>
      <c r="AH29" s="73"/>
      <c r="AI29" s="1"/>
      <c r="AJ29" s="5"/>
      <c r="AK29" s="623"/>
    </row>
    <row r="30" spans="1:41" ht="33.700000000000003" customHeight="1" thickTop="1" thickBot="1" x14ac:dyDescent="0.45">
      <c r="A30" s="660" t="s">
        <v>63</v>
      </c>
      <c r="B30" s="661"/>
      <c r="C30" s="123">
        <f>+C4+C23+C28</f>
        <v>0</v>
      </c>
      <c r="D30" s="328"/>
      <c r="E30" s="614"/>
      <c r="F30" s="289"/>
      <c r="O30" s="670" t="s">
        <v>63</v>
      </c>
      <c r="P30" s="671"/>
      <c r="Q30" s="125">
        <f>+Q4+Q5+Q23+Q28</f>
        <v>0</v>
      </c>
      <c r="R30" s="617"/>
      <c r="X30" s="195" t="s">
        <v>160</v>
      </c>
      <c r="Y30" s="294" t="s">
        <v>222</v>
      </c>
      <c r="Z30" s="303">
        <f>+'TITOLI SERVIZIO'!EJ42</f>
        <v>0</v>
      </c>
      <c r="AA30" s="620"/>
      <c r="AB30" s="330" t="s">
        <v>244</v>
      </c>
      <c r="AC30" s="7"/>
      <c r="AH30" s="632" t="s">
        <v>63</v>
      </c>
      <c r="AI30" s="633"/>
      <c r="AJ30" s="305">
        <f>+AJ4+AJ5+AJ23+AJ28</f>
        <v>0</v>
      </c>
      <c r="AK30" s="623"/>
    </row>
    <row r="31" spans="1:41" ht="23.25" thickTop="1" thickBot="1" x14ac:dyDescent="0.45">
      <c r="A31" s="643">
        <v>1</v>
      </c>
      <c r="B31" s="643"/>
      <c r="C31" s="643"/>
      <c r="D31" s="643"/>
      <c r="E31" s="615"/>
      <c r="F31" s="638" t="str">
        <f>IF(G1=0,"",IF(H2&lt;&gt;C30,"RETTIFICA","CONVALIDA"))</f>
        <v/>
      </c>
      <c r="G31" s="639"/>
      <c r="O31" s="686">
        <v>2</v>
      </c>
      <c r="P31" s="686"/>
      <c r="Q31" s="686"/>
      <c r="R31" s="618"/>
      <c r="S31" s="640" t="str">
        <f>IF(T1=0,"",IF(U2&lt;&gt;Q30,"RETTIFICA","CONVALIDA"))</f>
        <v>CONVALIDA</v>
      </c>
      <c r="T31" s="639"/>
      <c r="X31" s="119"/>
      <c r="Y31" s="295" t="s">
        <v>223</v>
      </c>
      <c r="Z31" s="336">
        <f>+'TITOLI SERVIZIO'!FB42</f>
        <v>0</v>
      </c>
      <c r="AA31" s="620"/>
      <c r="AB31" s="331">
        <f>IF((Z30+Z31)&lt;&gt;'TITOLI SERVIZIO'!ES42,"ERRORE",+'TITOLI SERVIZIO'!ES42)</f>
        <v>0</v>
      </c>
      <c r="AC31" s="7"/>
      <c r="AH31" s="646">
        <v>4</v>
      </c>
      <c r="AI31" s="647"/>
      <c r="AJ31" s="647"/>
      <c r="AK31" s="624"/>
      <c r="AL31" s="640" t="str">
        <f>IF(AM1=0,"",IF(AN2&lt;&gt;AJ30,"RETTIFICA","CONVALIDA"))</f>
        <v>CONVALIDA</v>
      </c>
      <c r="AM31" s="639"/>
    </row>
    <row r="32" spans="1:41" ht="15.75" thickBot="1" x14ac:dyDescent="0.45">
      <c r="X32" s="36"/>
      <c r="Y32" s="291" t="s">
        <v>225</v>
      </c>
      <c r="Z32" s="304"/>
      <c r="AA32" s="620"/>
      <c r="AB32" s="19"/>
      <c r="AC32" s="7"/>
    </row>
    <row r="33" spans="6:29" ht="28.15" thickBot="1" x14ac:dyDescent="0.45">
      <c r="X33" s="40"/>
      <c r="Y33" s="292" t="s">
        <v>123</v>
      </c>
      <c r="Z33" s="304"/>
      <c r="AA33" s="620"/>
      <c r="AB33" s="19"/>
      <c r="AC33" s="7"/>
    </row>
    <row r="34" spans="6:29" ht="18.399999999999999" thickBot="1" x14ac:dyDescent="0.45">
      <c r="F34" s="1" t="s">
        <v>64</v>
      </c>
      <c r="X34" s="75"/>
      <c r="Y34" s="290" t="s">
        <v>224</v>
      </c>
      <c r="Z34" s="89">
        <f>+Z30+Z31-Z32+Z33</f>
        <v>0</v>
      </c>
      <c r="AA34" s="620"/>
      <c r="AB34" s="19"/>
      <c r="AC34" s="7"/>
    </row>
    <row r="35" spans="6:29" ht="13.5" thickBot="1" x14ac:dyDescent="0.45">
      <c r="X35" s="73"/>
      <c r="Y35" s="1"/>
      <c r="Z35" s="5"/>
      <c r="AA35" s="620"/>
    </row>
    <row r="36" spans="6:29" ht="20.25" thickBot="1" x14ac:dyDescent="0.45">
      <c r="X36" s="628" t="s">
        <v>63</v>
      </c>
      <c r="Y36" s="629"/>
      <c r="Z36" s="90">
        <f>Z10+Z29+Z34</f>
        <v>0</v>
      </c>
      <c r="AA36" s="620"/>
    </row>
    <row r="37" spans="6:29" ht="27" customHeight="1" thickBot="1" x14ac:dyDescent="0.45">
      <c r="X37" s="649">
        <v>3</v>
      </c>
      <c r="Y37" s="649"/>
      <c r="Z37" s="649"/>
      <c r="AA37" s="621"/>
      <c r="AB37" s="638" t="str">
        <f>IF(AC1=0,"",IF(AD2&lt;&gt;Z36,"RETTIFICA","CONVALIDA"))</f>
        <v/>
      </c>
      <c r="AC37" s="639"/>
    </row>
  </sheetData>
  <sheetProtection algorithmName="SHA-512" hashValue="XBNHJ8vxLsF0B4aItuifOZ/vxEhG9bbc38aFtSkRSqvm63015aS9OuDFBVMLGFCJ85S3836dxQ7Zse1ml6TbKQ==" saltValue="B/YfnQNOHgYPEUL82tSHdg==" spinCount="100000" sheet="1" objects="1" scenarios="1"/>
  <mergeCells count="41">
    <mergeCell ref="S6:T6"/>
    <mergeCell ref="AL31:AM31"/>
    <mergeCell ref="AO1:AO7"/>
    <mergeCell ref="AP1:AP7"/>
    <mergeCell ref="AI3:AJ3"/>
    <mergeCell ref="AL6:AM6"/>
    <mergeCell ref="AN19:AO19"/>
    <mergeCell ref="AL2:AM2"/>
    <mergeCell ref="AK1:AK31"/>
    <mergeCell ref="E1:E31"/>
    <mergeCell ref="R1:R31"/>
    <mergeCell ref="AA1:AA37"/>
    <mergeCell ref="AH30:AI30"/>
    <mergeCell ref="O30:P30"/>
    <mergeCell ref="J1:J7"/>
    <mergeCell ref="Y3:Z3"/>
    <mergeCell ref="X10:Y10"/>
    <mergeCell ref="I1:I7"/>
    <mergeCell ref="V1:V7"/>
    <mergeCell ref="P3:Q3"/>
    <mergeCell ref="AE1:AE7"/>
    <mergeCell ref="AF1:AF7"/>
    <mergeCell ref="H19:I19"/>
    <mergeCell ref="U19:V19"/>
    <mergeCell ref="AD24:AE24"/>
    <mergeCell ref="O31:Q31"/>
    <mergeCell ref="AH31:AJ31"/>
    <mergeCell ref="X37:Z37"/>
    <mergeCell ref="A31:D31"/>
    <mergeCell ref="W1:W7"/>
    <mergeCell ref="AB37:AC37"/>
    <mergeCell ref="F2:G2"/>
    <mergeCell ref="S2:T2"/>
    <mergeCell ref="AB2:AC2"/>
    <mergeCell ref="B3:D3"/>
    <mergeCell ref="B5:D5"/>
    <mergeCell ref="F23:G23"/>
    <mergeCell ref="F31:G31"/>
    <mergeCell ref="S31:T31"/>
    <mergeCell ref="A30:B30"/>
    <mergeCell ref="X36:Y36"/>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F669C-73EA-4FF9-BCC5-E1BC591338D7}">
  <dimension ref="A1:AP1836"/>
  <sheetViews>
    <sheetView zoomScale="60" zoomScaleNormal="60" workbookViewId="0">
      <selection activeCell="AN2" sqref="AN2"/>
    </sheetView>
  </sheetViews>
  <sheetFormatPr defaultRowHeight="13.15" x14ac:dyDescent="0.4"/>
  <cols>
    <col min="1" max="1" width="10.28515625" customWidth="1"/>
    <col min="2" max="2" width="92.42578125" customWidth="1"/>
    <col min="3" max="3" width="18.28515625" customWidth="1"/>
    <col min="4" max="4" width="0.28515625" customWidth="1"/>
    <col min="6" max="6" width="22" customWidth="1"/>
    <col min="7" max="7" width="16.78515625" customWidth="1"/>
    <col min="8" max="8" width="19.28515625" customWidth="1"/>
    <col min="10" max="10" width="13.2109375" customWidth="1"/>
    <col min="12" max="12" width="3.5703125" customWidth="1"/>
    <col min="13" max="13" width="1.42578125" customWidth="1"/>
    <col min="14" max="14" width="3" customWidth="1"/>
    <col min="16" max="16" width="97.28515625" customWidth="1"/>
    <col min="17" max="17" width="13.28515625" customWidth="1"/>
    <col min="19" max="19" width="19.7109375" customWidth="1"/>
    <col min="20" max="20" width="17.42578125" customWidth="1"/>
    <col min="21" max="21" width="17.7109375" customWidth="1"/>
    <col min="25" max="25" width="88.2109375" customWidth="1"/>
    <col min="26" max="26" width="13" customWidth="1"/>
    <col min="28" max="28" width="21" customWidth="1"/>
    <col min="29" max="29" width="15.92578125" customWidth="1"/>
    <col min="30" max="30" width="18.5703125" customWidth="1"/>
    <col min="35" max="35" width="99" customWidth="1"/>
    <col min="36" max="36" width="10.7109375" customWidth="1"/>
    <col min="38" max="38" width="21" customWidth="1"/>
    <col min="39" max="39" width="15.5703125" customWidth="1"/>
    <col min="40" max="40" width="16.28515625" customWidth="1"/>
  </cols>
  <sheetData>
    <row r="1" spans="1:42" ht="58.5" customHeight="1" thickTop="1" thickBot="1" x14ac:dyDescent="0.45">
      <c r="A1" s="179" t="s">
        <v>92</v>
      </c>
      <c r="B1" s="55"/>
      <c r="C1" s="340" t="str">
        <f>+'TITOLI SERVIZIO'!H8</f>
        <v>E</v>
      </c>
      <c r="D1" s="47"/>
      <c r="E1" s="613" t="s">
        <v>93</v>
      </c>
      <c r="F1" s="329" t="s">
        <v>125</v>
      </c>
      <c r="G1" s="60"/>
      <c r="H1" s="59" t="s">
        <v>149</v>
      </c>
      <c r="I1" s="666" t="str">
        <f>IF(AND(G1="SI",  OR(AC1="SI",T1="SI")     ),"Hai inserito piu CDC !","")</f>
        <v/>
      </c>
      <c r="J1" s="625" t="str">
        <f>IF(AND(G1&lt;&gt;"si",G1&lt;&gt;"NO",G1&lt;&gt;""),"Devi inserire SI o NO !!"," ")</f>
        <v xml:space="preserve"> </v>
      </c>
      <c r="O1" s="182" t="s">
        <v>129</v>
      </c>
      <c r="P1" s="343"/>
      <c r="Q1" s="338"/>
      <c r="R1" s="616" t="s">
        <v>132</v>
      </c>
      <c r="S1" s="178" t="s">
        <v>148</v>
      </c>
      <c r="T1" s="325" t="s">
        <v>242</v>
      </c>
      <c r="U1" s="59"/>
      <c r="V1" s="625" t="str">
        <f>IF(AND(T1="SI",OR(AC1="SI",G1="SI")),"hai inserito piu CDC!","")</f>
        <v/>
      </c>
      <c r="W1" s="625" t="str">
        <f>IF(AND(T1&lt;&gt;"si",T1&lt;&gt;"NO",T1&lt;&gt;""),"Devi inserire SI o NO !!"," ")</f>
        <v xml:space="preserve"> </v>
      </c>
      <c r="X1" s="186" t="s">
        <v>91</v>
      </c>
      <c r="Y1" s="345"/>
      <c r="Z1" s="342" t="str">
        <f>+C1</f>
        <v>E</v>
      </c>
      <c r="AA1" s="672" t="s">
        <v>94</v>
      </c>
      <c r="AB1" s="178" t="s">
        <v>147</v>
      </c>
      <c r="AC1" s="60"/>
      <c r="AD1" s="59" t="s">
        <v>150</v>
      </c>
      <c r="AE1" s="625" t="str">
        <f>IF(AND(AC1="SI",OR(T1="SI",G1="SI",AM1="SI")),"E R R O R E !!","")</f>
        <v/>
      </c>
      <c r="AF1" s="625" t="str">
        <f>IF(AND(AC1&lt;&gt;"si",AC1&lt;&gt;"NO",AC1&lt;&gt;""),"Devi inserire SI o NO !!"," ")</f>
        <v xml:space="preserve"> </v>
      </c>
      <c r="AH1" s="185" t="s">
        <v>141</v>
      </c>
      <c r="AI1" s="138"/>
      <c r="AJ1" s="338"/>
      <c r="AK1" s="622" t="s">
        <v>142</v>
      </c>
      <c r="AL1" s="178" t="s">
        <v>143</v>
      </c>
      <c r="AM1" s="325" t="s">
        <v>242</v>
      </c>
      <c r="AN1" s="59"/>
      <c r="AO1" s="625" t="str">
        <f>IF(AND(AM1="SI",OR(G1="SI",AC1="SI",T1)),"hai inserito piu CDC!","")</f>
        <v/>
      </c>
      <c r="AP1" s="625" t="str">
        <f>IF(AND(AM1&lt;&gt;"si",AM1&lt;&gt;"NO",AM1&lt;&gt;""),"Devi inserire SI o NO !!"," ")</f>
        <v xml:space="preserve"> </v>
      </c>
    </row>
    <row r="2" spans="1:42" ht="35.25" customHeight="1" thickTop="1" thickBot="1" x14ac:dyDescent="0.45">
      <c r="A2" s="181">
        <v>1</v>
      </c>
      <c r="B2" s="177" t="s">
        <v>136</v>
      </c>
      <c r="C2" s="184" t="s">
        <v>134</v>
      </c>
      <c r="E2" s="614"/>
      <c r="F2" s="650" t="s">
        <v>257</v>
      </c>
      <c r="G2" s="651"/>
      <c r="H2" s="460"/>
      <c r="I2" s="666"/>
      <c r="J2" s="625"/>
      <c r="O2" s="181">
        <v>2</v>
      </c>
      <c r="P2" s="177" t="s">
        <v>136</v>
      </c>
      <c r="Q2" s="302" t="s">
        <v>134</v>
      </c>
      <c r="R2" s="617"/>
      <c r="S2" s="681" t="s">
        <v>257</v>
      </c>
      <c r="T2" s="651"/>
      <c r="U2" s="460"/>
      <c r="V2" s="625"/>
      <c r="W2" s="625"/>
      <c r="X2" s="181">
        <v>3</v>
      </c>
      <c r="Y2" s="177" t="s">
        <v>135</v>
      </c>
      <c r="Z2" s="184" t="s">
        <v>134</v>
      </c>
      <c r="AA2" s="673"/>
      <c r="AB2" s="681" t="s">
        <v>257</v>
      </c>
      <c r="AC2" s="651"/>
      <c r="AD2" s="460"/>
      <c r="AE2" s="625"/>
      <c r="AF2" s="625"/>
      <c r="AH2" s="181">
        <v>4</v>
      </c>
      <c r="AI2" s="177" t="s">
        <v>136</v>
      </c>
      <c r="AJ2" s="302" t="s">
        <v>134</v>
      </c>
      <c r="AK2" s="623"/>
      <c r="AL2" s="681" t="s">
        <v>257</v>
      </c>
      <c r="AM2" s="651"/>
      <c r="AN2" s="460"/>
      <c r="AO2" s="625"/>
      <c r="AP2" s="625"/>
    </row>
    <row r="3" spans="1:42" ht="34.25" customHeight="1" thickBot="1" x14ac:dyDescent="0.45">
      <c r="A3" s="180" t="s">
        <v>2</v>
      </c>
      <c r="B3" s="682" t="s">
        <v>3</v>
      </c>
      <c r="C3" s="656"/>
      <c r="D3" s="656"/>
      <c r="E3" s="614"/>
      <c r="F3" s="308" t="s">
        <v>4</v>
      </c>
      <c r="G3" s="309" t="s">
        <v>5</v>
      </c>
      <c r="H3" s="310" t="s">
        <v>6</v>
      </c>
      <c r="I3" s="666"/>
      <c r="J3" s="625"/>
      <c r="K3" s="110"/>
      <c r="L3" s="110"/>
      <c r="O3" s="183" t="s">
        <v>2</v>
      </c>
      <c r="P3" s="679" t="s">
        <v>3</v>
      </c>
      <c r="Q3" s="680"/>
      <c r="R3" s="617"/>
      <c r="S3" s="164" t="s">
        <v>0</v>
      </c>
      <c r="T3" s="149" t="s">
        <v>1</v>
      </c>
      <c r="U3" s="114"/>
      <c r="V3" s="625"/>
      <c r="W3" s="625"/>
      <c r="X3" s="183" t="s">
        <v>2</v>
      </c>
      <c r="Y3" s="675" t="s">
        <v>3</v>
      </c>
      <c r="Z3" s="676"/>
      <c r="AA3" s="673"/>
      <c r="AB3" s="148" t="s">
        <v>0</v>
      </c>
      <c r="AC3" s="149" t="s">
        <v>1</v>
      </c>
      <c r="AE3" s="625"/>
      <c r="AF3" s="625"/>
      <c r="AH3" s="183" t="s">
        <v>2</v>
      </c>
      <c r="AI3" s="679" t="s">
        <v>3</v>
      </c>
      <c r="AJ3" s="680"/>
      <c r="AK3" s="623"/>
      <c r="AL3" s="148" t="s">
        <v>0</v>
      </c>
      <c r="AM3" s="149" t="s">
        <v>1</v>
      </c>
      <c r="AN3" s="114"/>
      <c r="AO3" s="625"/>
      <c r="AP3" s="625"/>
    </row>
    <row r="4" spans="1:42" ht="25.45" customHeight="1" thickBot="1" x14ac:dyDescent="0.45">
      <c r="A4" s="30" t="s">
        <v>7</v>
      </c>
      <c r="B4" s="29" t="s">
        <v>8</v>
      </c>
      <c r="C4" s="122">
        <f>IF(G1="SI", IF(AND(F4=0,G4=0),0, IF(H4="si",   IF(F4&gt;0,  16+((F4-76)*0.5),     IF(G4&gt;0,     16+(ROUND((G4*110/100),0)-76)*0.5)),    IF(F4&gt;0,12+((F4-76)*0.5),IF(G4&gt;0,12+(ROUND((G4*110/100),0)-76)*0.5)))),0)</f>
        <v>0</v>
      </c>
      <c r="D4" s="62"/>
      <c r="E4" s="614"/>
      <c r="F4" s="386"/>
      <c r="G4" s="387"/>
      <c r="H4" s="388"/>
      <c r="I4" s="666"/>
      <c r="J4" s="625"/>
      <c r="L4" s="110"/>
      <c r="O4" s="140" t="s">
        <v>7</v>
      </c>
      <c r="P4" s="139" t="s">
        <v>90</v>
      </c>
      <c r="Q4" s="88">
        <f>IF(T1="si",IF(S4=0,0,IF(T4=0,0,IF(S4*100/T4&gt;100," ? ",IF(S4*100/T4&gt;95,24,IF(S4*100/T4&gt;90,22,IF(S4*100/T4&gt;85,18,IF(S4*100/T4&gt;80,16,IF(S4*100/T4&gt;75,14,IF(S4*100/T4&gt;70,12,IF(S4*100/T4&gt;65,10,8)))))))))),0)</f>
        <v>0</v>
      </c>
      <c r="R4" s="617"/>
      <c r="S4" s="106"/>
      <c r="T4" s="64"/>
      <c r="U4" s="176" t="str">
        <f>IF(AND(S4&lt;&gt;0,T4=0),"Completa il voto!!","")</f>
        <v/>
      </c>
      <c r="V4" s="625"/>
      <c r="W4" s="625"/>
      <c r="X4" s="105" t="s">
        <v>7</v>
      </c>
      <c r="Y4" s="137" t="s">
        <v>95</v>
      </c>
      <c r="Z4" s="141">
        <f>IF(AC1="SI",IF(AB4=0,0,IF(AC4=0,0,IF(AB4*100/AC4&gt;100," ? ",IF(AB4*100/AC4&gt;95,12,IF(AB4*100/AC4&gt;90,11,IF(AB4*100/AC4&gt;85,9,IF(AB4*100/AC4&gt;80,8,IF(AB4*100/AC4&gt;75,7,IF(AB4*100/AC4&gt;70,6,IF(AB4*100/AC4&gt;65,5,4)))))))))),0)</f>
        <v>0</v>
      </c>
      <c r="AA4" s="673"/>
      <c r="AB4" s="106"/>
      <c r="AC4" s="98"/>
      <c r="AD4" s="188" t="str">
        <f>IF(AND(AB4&lt;&gt;0,AC4=0),"Completa il voto!!","")</f>
        <v/>
      </c>
      <c r="AE4" s="625"/>
      <c r="AF4" s="625"/>
      <c r="AH4" s="140" t="s">
        <v>7</v>
      </c>
      <c r="AI4" s="139" t="s">
        <v>90</v>
      </c>
      <c r="AJ4" s="88">
        <f>IF(AM1="si",IF(AL4=0,0,IF(AM4=0,0,IF(AL4*100/AM4&gt;100," ? ",IF(AL4*100/AM4&gt;95,12,IF(AL4*100/AM4&gt;90,11,IF(AL4*100/AM4&gt;85,9,IF(AL4*100/AM4&gt;80,8,IF(AL4*100/AM4&gt;75,7,IF(AL4*100/AM4&gt;70,6,IF(AL4*100/AM4&gt;65,5,4)))))))))),0)</f>
        <v>0</v>
      </c>
      <c r="AK4" s="623"/>
      <c r="AL4" s="106"/>
      <c r="AM4" s="64"/>
      <c r="AN4" s="176" t="str">
        <f>IF(AND(AL4&lt;&gt;0,AM4=0),"Completa il voto!!","")</f>
        <v/>
      </c>
      <c r="AO4" s="625"/>
      <c r="AP4" s="625"/>
    </row>
    <row r="5" spans="1:42" ht="26.65" thickBot="1" x14ac:dyDescent="0.45">
      <c r="A5" s="31" t="s">
        <v>9</v>
      </c>
      <c r="B5" s="682" t="s">
        <v>10</v>
      </c>
      <c r="C5" s="656"/>
      <c r="D5" s="656"/>
      <c r="E5" s="614"/>
      <c r="F5" s="385" t="s">
        <v>14</v>
      </c>
      <c r="G5" s="379" t="str">
        <f>+VERSIONE</f>
        <v>37.0</v>
      </c>
      <c r="I5" s="666"/>
      <c r="J5" s="625"/>
      <c r="K5" s="56"/>
      <c r="O5" s="140" t="s">
        <v>130</v>
      </c>
      <c r="P5" s="139" t="s">
        <v>131</v>
      </c>
      <c r="Q5" s="88">
        <f>IF(T1="si",IF(T5="si",12,0),0)</f>
        <v>0</v>
      </c>
      <c r="R5" s="617"/>
      <c r="S5" s="85" t="s">
        <v>41</v>
      </c>
      <c r="T5" s="50"/>
      <c r="U5" s="114"/>
      <c r="V5" s="625"/>
      <c r="W5" s="625"/>
      <c r="X5" s="95" t="s">
        <v>96</v>
      </c>
      <c r="Y5" s="97" t="s">
        <v>101</v>
      </c>
      <c r="Z5" s="124">
        <f>IF(AC1="SI",IF(AC5="SI",     IF(AC5="si",54,0),0),0)</f>
        <v>0</v>
      </c>
      <c r="AA5" s="673"/>
      <c r="AB5" s="99" t="s">
        <v>106</v>
      </c>
      <c r="AC5" s="98"/>
      <c r="AE5" s="625"/>
      <c r="AF5" s="625"/>
      <c r="AH5" s="142"/>
      <c r="AI5" s="143"/>
      <c r="AJ5" s="144"/>
      <c r="AK5" s="623"/>
      <c r="AL5" s="85"/>
      <c r="AM5" s="145"/>
      <c r="AN5" s="114"/>
      <c r="AO5" s="625"/>
      <c r="AP5" s="625"/>
    </row>
    <row r="6" spans="1:42" ht="32.25" customHeight="1" thickBot="1" x14ac:dyDescent="0.45">
      <c r="A6" s="32" t="s">
        <v>11</v>
      </c>
      <c r="B6" s="22" t="s">
        <v>12</v>
      </c>
      <c r="C6" s="44">
        <f>IF(G1="SI",3*G6,0)</f>
        <v>0</v>
      </c>
      <c r="D6" s="78"/>
      <c r="E6" s="614"/>
      <c r="F6" s="306" t="s">
        <v>13</v>
      </c>
      <c r="G6" s="369"/>
      <c r="I6" s="666"/>
      <c r="J6" s="625"/>
      <c r="K6" s="109"/>
      <c r="O6" s="92" t="s">
        <v>11</v>
      </c>
      <c r="P6" s="66" t="s">
        <v>15</v>
      </c>
      <c r="Q6" s="187"/>
      <c r="R6" s="617"/>
      <c r="S6" s="636" t="s">
        <v>138</v>
      </c>
      <c r="T6" s="637"/>
      <c r="U6" s="114"/>
      <c r="V6" s="625"/>
      <c r="W6" s="625"/>
      <c r="X6" s="95" t="s">
        <v>97</v>
      </c>
      <c r="Y6" s="97" t="s">
        <v>102</v>
      </c>
      <c r="Z6" s="124">
        <f>IF(AC1="SI",IF(AC6="SI",IF(AC6="si",42,0),0),0)</f>
        <v>0</v>
      </c>
      <c r="AA6" s="673"/>
      <c r="AB6" s="99" t="s">
        <v>106</v>
      </c>
      <c r="AC6" s="100"/>
      <c r="AE6" s="625"/>
      <c r="AF6" s="625"/>
      <c r="AH6" s="92" t="s">
        <v>11</v>
      </c>
      <c r="AI6" s="66" t="s">
        <v>151</v>
      </c>
      <c r="AJ6" s="187"/>
      <c r="AK6" s="623"/>
      <c r="AL6" s="636" t="s">
        <v>138</v>
      </c>
      <c r="AM6" s="637"/>
      <c r="AN6" s="114"/>
      <c r="AO6" s="625"/>
      <c r="AP6" s="625"/>
    </row>
    <row r="7" spans="1:42" ht="30" customHeight="1" thickBot="1" x14ac:dyDescent="0.45">
      <c r="A7" s="32" t="s">
        <v>16</v>
      </c>
      <c r="B7" s="23" t="s">
        <v>17</v>
      </c>
      <c r="C7" s="44">
        <f>IF(G1="SI",1.5*G7,0)</f>
        <v>0</v>
      </c>
      <c r="D7" s="79"/>
      <c r="E7" s="614"/>
      <c r="F7" s="306" t="s">
        <v>13</v>
      </c>
      <c r="G7" s="369"/>
      <c r="I7" s="666"/>
      <c r="J7" s="625"/>
      <c r="K7" s="18"/>
      <c r="O7" s="65" t="s">
        <v>16</v>
      </c>
      <c r="P7" s="67" t="s">
        <v>133</v>
      </c>
      <c r="Q7" s="124">
        <f>IF(T1="SI",3*T7,0)</f>
        <v>0</v>
      </c>
      <c r="R7" s="617"/>
      <c r="S7" s="85" t="s">
        <v>13</v>
      </c>
      <c r="T7" s="50"/>
      <c r="U7" s="114"/>
      <c r="V7" s="625"/>
      <c r="W7" s="625"/>
      <c r="X7" s="95" t="s">
        <v>98</v>
      </c>
      <c r="Y7" s="97" t="s">
        <v>105</v>
      </c>
      <c r="Z7" s="124">
        <f>IF(AC1="SI",IF(AC7="SI",IF(AC7="si",66,0),0),0)</f>
        <v>0</v>
      </c>
      <c r="AA7" s="673"/>
      <c r="AB7" s="99" t="s">
        <v>106</v>
      </c>
      <c r="AC7" s="100"/>
      <c r="AE7" s="625"/>
      <c r="AF7" s="625"/>
      <c r="AH7" s="65" t="s">
        <v>16</v>
      </c>
      <c r="AI7" s="67" t="s">
        <v>133</v>
      </c>
      <c r="AJ7" s="124">
        <f>IF(AM1="SI",3*AM7,0)</f>
        <v>0</v>
      </c>
      <c r="AK7" s="623"/>
      <c r="AL7" s="301" t="s">
        <v>13</v>
      </c>
      <c r="AM7" s="50"/>
      <c r="AN7" s="114"/>
      <c r="AO7" s="625"/>
      <c r="AP7" s="625"/>
    </row>
    <row r="8" spans="1:42" ht="25.5" customHeight="1" thickBot="1" x14ac:dyDescent="0.45">
      <c r="A8" s="33" t="s">
        <v>18</v>
      </c>
      <c r="B8" s="24" t="s">
        <v>19</v>
      </c>
      <c r="C8" s="44">
        <f>IF(G1="SI",1.5*G8,0)</f>
        <v>0</v>
      </c>
      <c r="D8" s="79"/>
      <c r="E8" s="614"/>
      <c r="F8" s="306" t="s">
        <v>13</v>
      </c>
      <c r="G8" s="369"/>
      <c r="J8" s="378"/>
      <c r="K8" s="381"/>
      <c r="L8" s="18"/>
      <c r="O8" s="68" t="s">
        <v>18</v>
      </c>
      <c r="P8" s="69" t="s">
        <v>20</v>
      </c>
      <c r="Q8" s="124">
        <f>IF(T1="si",1.5*T8,0)</f>
        <v>0</v>
      </c>
      <c r="R8" s="617"/>
      <c r="S8" s="85" t="s">
        <v>13</v>
      </c>
      <c r="T8" s="50"/>
      <c r="U8" s="114"/>
      <c r="W8" s="20"/>
      <c r="X8" s="95" t="s">
        <v>99</v>
      </c>
      <c r="Y8" s="96" t="s">
        <v>103</v>
      </c>
      <c r="Z8" s="124">
        <f>IF(AC1="SI",IF(AC8="si",IF(AC8="si",12,0),0),0)</f>
        <v>0</v>
      </c>
      <c r="AA8" s="673"/>
      <c r="AB8" s="99" t="s">
        <v>106</v>
      </c>
      <c r="AC8" s="100"/>
      <c r="AH8" s="68" t="s">
        <v>18</v>
      </c>
      <c r="AI8" s="69" t="s">
        <v>20</v>
      </c>
      <c r="AJ8" s="124">
        <f>IF(AM1="si",1.5*AM8,0)</f>
        <v>0</v>
      </c>
      <c r="AK8" s="623"/>
      <c r="AL8" s="301" t="s">
        <v>13</v>
      </c>
      <c r="AM8" s="50"/>
      <c r="AN8" s="114"/>
      <c r="AP8" s="20"/>
    </row>
    <row r="9" spans="1:42" ht="37.5" customHeight="1" thickBot="1" x14ac:dyDescent="0.45">
      <c r="A9" s="33" t="s">
        <v>21</v>
      </c>
      <c r="B9" s="24" t="s">
        <v>22</v>
      </c>
      <c r="C9" s="44">
        <f>IF(G1="SI",3*G9,0)</f>
        <v>0</v>
      </c>
      <c r="D9" s="79"/>
      <c r="E9" s="614"/>
      <c r="F9" s="306" t="s">
        <v>13</v>
      </c>
      <c r="G9" s="369"/>
      <c r="I9" s="110"/>
      <c r="J9" s="110"/>
      <c r="K9" s="110"/>
      <c r="L9" s="109"/>
      <c r="O9" s="68" t="s">
        <v>21</v>
      </c>
      <c r="P9" s="69" t="s">
        <v>23</v>
      </c>
      <c r="Q9" s="124">
        <f>IF(T1="SI",1.5*T9,0)</f>
        <v>0</v>
      </c>
      <c r="R9" s="617"/>
      <c r="S9" s="85" t="s">
        <v>13</v>
      </c>
      <c r="T9" s="50"/>
      <c r="X9" s="101" t="s">
        <v>100</v>
      </c>
      <c r="Y9" s="102" t="s">
        <v>104</v>
      </c>
      <c r="Z9" s="124">
        <f>IF(AC1="si",          IF(AND(AC9&gt;0,AE9="si"),30+(AC9*12),AC9*12),0)</f>
        <v>0</v>
      </c>
      <c r="AA9" s="673"/>
      <c r="AB9" s="99" t="s">
        <v>152</v>
      </c>
      <c r="AC9" s="100"/>
      <c r="AD9" s="165" t="s">
        <v>153</v>
      </c>
      <c r="AE9" s="190"/>
      <c r="AH9" s="68" t="s">
        <v>21</v>
      </c>
      <c r="AI9" s="69" t="s">
        <v>23</v>
      </c>
      <c r="AJ9" s="124">
        <f>IF(AM1="SI",1.5*AM9,0)</f>
        <v>0</v>
      </c>
      <c r="AK9" s="623"/>
      <c r="AL9" s="301" t="s">
        <v>13</v>
      </c>
      <c r="AM9" s="50"/>
    </row>
    <row r="10" spans="1:42" ht="22.5" customHeight="1" thickBot="1" x14ac:dyDescent="0.45">
      <c r="A10" s="33" t="s">
        <v>24</v>
      </c>
      <c r="B10" s="24" t="s">
        <v>25</v>
      </c>
      <c r="C10" s="44">
        <f>IF(G1="SI",9*G10,0)</f>
        <v>0</v>
      </c>
      <c r="D10" s="79"/>
      <c r="E10" s="614"/>
      <c r="F10" s="306" t="s">
        <v>13</v>
      </c>
      <c r="G10" s="369"/>
      <c r="I10" s="110"/>
      <c r="J10" s="110"/>
      <c r="K10" s="110"/>
      <c r="L10" s="110"/>
      <c r="O10" s="68" t="s">
        <v>24</v>
      </c>
      <c r="P10" s="69" t="s">
        <v>26</v>
      </c>
      <c r="Q10" s="124">
        <f>IF(T1="SI",3*T10,0)</f>
        <v>0</v>
      </c>
      <c r="R10" s="617"/>
      <c r="S10" s="85" t="s">
        <v>13</v>
      </c>
      <c r="T10" s="50"/>
      <c r="X10" s="626" t="s">
        <v>121</v>
      </c>
      <c r="Y10" s="627"/>
      <c r="Z10" s="104">
        <f>IF(SUM(Z4:Z9)=0,0,SUM(Z4:Z9))</f>
        <v>0</v>
      </c>
      <c r="AA10" s="673"/>
      <c r="AB10" s="93"/>
      <c r="AC10" s="94"/>
      <c r="AH10" s="68" t="s">
        <v>24</v>
      </c>
      <c r="AI10" s="69" t="s">
        <v>26</v>
      </c>
      <c r="AJ10" s="124">
        <f>IF(AM1="SI",3*AM10,0)</f>
        <v>0</v>
      </c>
      <c r="AK10" s="623"/>
      <c r="AL10" s="301" t="s">
        <v>13</v>
      </c>
      <c r="AM10" s="50"/>
    </row>
    <row r="11" spans="1:42" ht="23.75" customHeight="1" thickBot="1" x14ac:dyDescent="0.45">
      <c r="A11" s="33" t="s">
        <v>27</v>
      </c>
      <c r="B11" s="24" t="s">
        <v>28</v>
      </c>
      <c r="C11" s="44">
        <f>IF(G1="SI",3*G11,0)</f>
        <v>0</v>
      </c>
      <c r="D11" s="79"/>
      <c r="E11" s="614"/>
      <c r="F11" s="306" t="s">
        <v>13</v>
      </c>
      <c r="G11" s="369"/>
      <c r="I11" s="287"/>
      <c r="J11" s="287"/>
      <c r="K11" s="287"/>
      <c r="L11" s="110"/>
      <c r="O11" s="68" t="s">
        <v>27</v>
      </c>
      <c r="P11" s="69" t="s">
        <v>29</v>
      </c>
      <c r="Q11" s="124">
        <f>IF(T1="si",12*T11,0)</f>
        <v>0</v>
      </c>
      <c r="R11" s="617"/>
      <c r="S11" s="85" t="s">
        <v>13</v>
      </c>
      <c r="T11" s="50"/>
      <c r="X11" s="92" t="s">
        <v>11</v>
      </c>
      <c r="Y11" s="66" t="s">
        <v>107</v>
      </c>
      <c r="Z11" s="124">
        <f>IF(AC1="si",IF(AC11&gt;0,3*AC11,0),0)</f>
        <v>0</v>
      </c>
      <c r="AA11" s="673"/>
      <c r="AB11" s="85" t="s">
        <v>13</v>
      </c>
      <c r="AC11" s="50"/>
      <c r="AH11" s="68" t="s">
        <v>27</v>
      </c>
      <c r="AI11" s="69" t="s">
        <v>29</v>
      </c>
      <c r="AJ11" s="124">
        <f>IF(AM1="si",12*AM11,0)</f>
        <v>0</v>
      </c>
      <c r="AK11" s="623"/>
      <c r="AL11" s="301" t="s">
        <v>13</v>
      </c>
      <c r="AM11" s="50"/>
    </row>
    <row r="12" spans="1:42" ht="25.5" customHeight="1" thickBot="1" x14ac:dyDescent="0.45">
      <c r="A12" s="33" t="s">
        <v>30</v>
      </c>
      <c r="B12" s="24" t="s">
        <v>29</v>
      </c>
      <c r="C12" s="44">
        <f>IF(G1="SI",12*G12,0)</f>
        <v>0</v>
      </c>
      <c r="D12" s="79"/>
      <c r="E12" s="614"/>
      <c r="F12" s="306" t="s">
        <v>13</v>
      </c>
      <c r="G12" s="369"/>
      <c r="I12" s="287"/>
      <c r="J12" s="287"/>
      <c r="K12" s="287"/>
      <c r="L12" s="111"/>
      <c r="O12" s="68" t="s">
        <v>30</v>
      </c>
      <c r="P12" s="69" t="s">
        <v>31</v>
      </c>
      <c r="Q12" s="124">
        <f>IF(T1="si",12*T12,0)</f>
        <v>0</v>
      </c>
      <c r="R12" s="617"/>
      <c r="S12" s="85" t="s">
        <v>13</v>
      </c>
      <c r="T12" s="50"/>
      <c r="X12" s="65" t="s">
        <v>16</v>
      </c>
      <c r="Y12" s="67" t="s">
        <v>108</v>
      </c>
      <c r="Z12" s="124">
        <f>IF(AC1="SI",IF(AC12&gt;0,1.5*AC12,0),0)</f>
        <v>0</v>
      </c>
      <c r="AA12" s="673"/>
      <c r="AB12" s="85" t="s">
        <v>13</v>
      </c>
      <c r="AC12" s="50"/>
      <c r="AH12" s="68" t="s">
        <v>30</v>
      </c>
      <c r="AI12" s="69" t="s">
        <v>31</v>
      </c>
      <c r="AJ12" s="124">
        <f>IF(AM1="si",12*AM12,0)</f>
        <v>0</v>
      </c>
      <c r="AK12" s="623"/>
      <c r="AL12" s="301" t="s">
        <v>13</v>
      </c>
      <c r="AM12" s="50"/>
    </row>
    <row r="13" spans="1:42" ht="32.450000000000003" customHeight="1" thickBot="1" x14ac:dyDescent="0.45">
      <c r="A13" s="33" t="s">
        <v>32</v>
      </c>
      <c r="B13" s="24" t="s">
        <v>31</v>
      </c>
      <c r="C13" s="44">
        <f>IF(G1="SI",12*G13,0)</f>
        <v>0</v>
      </c>
      <c r="D13" s="79"/>
      <c r="E13" s="614"/>
      <c r="F13" s="306" t="s">
        <v>13</v>
      </c>
      <c r="G13" s="369"/>
      <c r="I13" s="287"/>
      <c r="J13" s="287"/>
      <c r="K13" s="287"/>
      <c r="L13" s="111"/>
      <c r="O13" s="68" t="s">
        <v>32</v>
      </c>
      <c r="P13" s="69" t="s">
        <v>33</v>
      </c>
      <c r="Q13" s="124">
        <f>IF(T1="SI",12*T13,0)</f>
        <v>0</v>
      </c>
      <c r="R13" s="617"/>
      <c r="S13" s="85" t="s">
        <v>13</v>
      </c>
      <c r="T13" s="50"/>
      <c r="X13" s="68" t="s">
        <v>18</v>
      </c>
      <c r="Y13" s="69" t="s">
        <v>23</v>
      </c>
      <c r="Z13" s="124">
        <f>IF(AC1="SI",IF(AC13&gt;0,1.5*AC13,0),0)</f>
        <v>0</v>
      </c>
      <c r="AA13" s="673"/>
      <c r="AB13" s="85" t="s">
        <v>13</v>
      </c>
      <c r="AC13" s="50"/>
      <c r="AH13" s="68" t="s">
        <v>32</v>
      </c>
      <c r="AI13" s="69" t="s">
        <v>33</v>
      </c>
      <c r="AJ13" s="124">
        <f>IF(AM1="SI",12*AM13,0)</f>
        <v>0</v>
      </c>
      <c r="AK13" s="623"/>
      <c r="AL13" s="301" t="s">
        <v>13</v>
      </c>
      <c r="AM13" s="50"/>
    </row>
    <row r="14" spans="1:42" ht="23.95" customHeight="1" thickBot="1" x14ac:dyDescent="0.45">
      <c r="A14" s="33" t="s">
        <v>34</v>
      </c>
      <c r="B14" s="24" t="s">
        <v>35</v>
      </c>
      <c r="C14" s="44">
        <f>IF(G1="si",12*G14,0)</f>
        <v>0</v>
      </c>
      <c r="D14" s="79"/>
      <c r="E14" s="614"/>
      <c r="F14" s="306" t="s">
        <v>13</v>
      </c>
      <c r="G14" s="369"/>
      <c r="I14" s="287"/>
      <c r="J14" s="287"/>
      <c r="K14" s="287"/>
      <c r="L14" s="111"/>
      <c r="O14" s="68" t="s">
        <v>34</v>
      </c>
      <c r="P14" s="69" t="s">
        <v>36</v>
      </c>
      <c r="Q14" s="124">
        <f>IF(T1="SI",12*T14,0)</f>
        <v>0</v>
      </c>
      <c r="R14" s="617"/>
      <c r="S14" s="85" t="s">
        <v>13</v>
      </c>
      <c r="T14" s="50"/>
      <c r="X14" s="68" t="s">
        <v>21</v>
      </c>
      <c r="Y14" s="69" t="s">
        <v>109</v>
      </c>
      <c r="Z14" s="124">
        <f>IF(AC1="SI",IF(AC14&gt;0,3*AC14,0),0)</f>
        <v>0</v>
      </c>
      <c r="AA14" s="673"/>
      <c r="AB14" s="85" t="s">
        <v>13</v>
      </c>
      <c r="AC14" s="50"/>
      <c r="AH14" s="68" t="s">
        <v>34</v>
      </c>
      <c r="AI14" s="69" t="s">
        <v>36</v>
      </c>
      <c r="AJ14" s="124">
        <f>IF(AM1="SI",12*AM14,0)</f>
        <v>0</v>
      </c>
      <c r="AK14" s="623"/>
      <c r="AL14" s="301" t="s">
        <v>13</v>
      </c>
      <c r="AM14" s="50"/>
    </row>
    <row r="15" spans="1:42" ht="26.25" customHeight="1" thickBot="1" x14ac:dyDescent="0.45">
      <c r="A15" s="33" t="s">
        <v>37</v>
      </c>
      <c r="B15" s="24" t="s">
        <v>38</v>
      </c>
      <c r="C15" s="44">
        <f>IF(G1="si",12*G15,0)</f>
        <v>0</v>
      </c>
      <c r="D15" s="79"/>
      <c r="E15" s="614"/>
      <c r="F15" s="306" t="s">
        <v>13</v>
      </c>
      <c r="G15" s="369"/>
      <c r="I15" s="288"/>
      <c r="J15" s="288"/>
      <c r="K15" s="288"/>
      <c r="L15" s="111"/>
      <c r="O15" s="68" t="s">
        <v>37</v>
      </c>
      <c r="P15" s="69" t="s">
        <v>39</v>
      </c>
      <c r="Q15" s="124">
        <f>IF(T1="SI",IF(T15&gt;0,2,0),0)</f>
        <v>0</v>
      </c>
      <c r="R15" s="617"/>
      <c r="S15" s="85" t="s">
        <v>13</v>
      </c>
      <c r="T15" s="50"/>
      <c r="X15" s="68" t="s">
        <v>24</v>
      </c>
      <c r="Y15" s="69" t="s">
        <v>118</v>
      </c>
      <c r="Z15" s="124">
        <f>IF(AC1="SI",IF(AC15&gt;0,9*AC15,0),0)</f>
        <v>0</v>
      </c>
      <c r="AA15" s="673"/>
      <c r="AB15" s="85" t="s">
        <v>13</v>
      </c>
      <c r="AC15" s="50"/>
      <c r="AH15" s="68" t="s">
        <v>37</v>
      </c>
      <c r="AI15" s="69" t="s">
        <v>39</v>
      </c>
      <c r="AJ15" s="124">
        <f>IF(AM1="SI",IF(AM15&gt;0,2,0),0)</f>
        <v>0</v>
      </c>
      <c r="AK15" s="623"/>
      <c r="AL15" s="301" t="s">
        <v>13</v>
      </c>
      <c r="AM15" s="50"/>
    </row>
    <row r="16" spans="1:42" ht="26.95" customHeight="1" thickBot="1" x14ac:dyDescent="0.45">
      <c r="A16" s="33" t="s">
        <v>40</v>
      </c>
      <c r="B16" s="24" t="s">
        <v>39</v>
      </c>
      <c r="C16" s="44">
        <f>IF(G1="si",IF(G16="si",2,0),0)</f>
        <v>0</v>
      </c>
      <c r="D16" s="80"/>
      <c r="E16" s="614"/>
      <c r="F16" s="86" t="s">
        <v>41</v>
      </c>
      <c r="G16" s="369"/>
      <c r="I16" s="288"/>
      <c r="J16" s="288"/>
      <c r="K16" s="288"/>
      <c r="L16" s="111"/>
      <c r="O16" s="68" t="s">
        <v>40</v>
      </c>
      <c r="P16" s="1" t="s">
        <v>42</v>
      </c>
      <c r="Q16" s="124">
        <f>IF(T1="SI",9*T16,0)</f>
        <v>0</v>
      </c>
      <c r="R16" s="617"/>
      <c r="S16" s="85" t="s">
        <v>13</v>
      </c>
      <c r="T16" s="50"/>
      <c r="X16" s="68" t="s">
        <v>27</v>
      </c>
      <c r="Y16" s="69" t="s">
        <v>117</v>
      </c>
      <c r="Z16" s="124">
        <f>IF(AC1="SI",IF(AC16&gt;0,3*AC16,0),0)</f>
        <v>0</v>
      </c>
      <c r="AA16" s="673"/>
      <c r="AB16" s="85" t="s">
        <v>13</v>
      </c>
      <c r="AC16" s="50"/>
      <c r="AH16" s="68" t="s">
        <v>40</v>
      </c>
      <c r="AI16" s="1" t="s">
        <v>42</v>
      </c>
      <c r="AJ16" s="124">
        <f>IF(AM1="SI",9*AM16,0)</f>
        <v>0</v>
      </c>
      <c r="AK16" s="623"/>
      <c r="AL16" s="301" t="s">
        <v>13</v>
      </c>
      <c r="AM16" s="50"/>
    </row>
    <row r="17" spans="1:41" ht="32.200000000000003" customHeight="1" thickBot="1" x14ac:dyDescent="0.45">
      <c r="A17" s="33" t="s">
        <v>43</v>
      </c>
      <c r="B17" s="24" t="s">
        <v>44</v>
      </c>
      <c r="C17" s="44">
        <f>IF(G1="si",IF(G17="si",6,0),0)</f>
        <v>0</v>
      </c>
      <c r="D17" s="80"/>
      <c r="E17" s="614"/>
      <c r="F17" s="86" t="s">
        <v>41</v>
      </c>
      <c r="G17" s="369"/>
      <c r="I17" s="288"/>
      <c r="J17" s="288"/>
      <c r="K17" s="288"/>
      <c r="L17" s="112"/>
      <c r="O17" s="68" t="s">
        <v>43</v>
      </c>
      <c r="P17" s="69" t="s">
        <v>45</v>
      </c>
      <c r="Q17" s="124">
        <f>IF(T1="SI",6*T17,0)</f>
        <v>0</v>
      </c>
      <c r="R17" s="617"/>
      <c r="S17" s="85" t="s">
        <v>13</v>
      </c>
      <c r="T17" s="50"/>
      <c r="X17" s="68" t="s">
        <v>30</v>
      </c>
      <c r="Y17" s="69" t="s">
        <v>110</v>
      </c>
      <c r="Z17" s="124">
        <f>IF(AC1="SI",IF(AC17&gt;0,12*AC17,0),0)</f>
        <v>0</v>
      </c>
      <c r="AA17" s="673"/>
      <c r="AB17" s="85" t="s">
        <v>13</v>
      </c>
      <c r="AC17" s="50"/>
      <c r="AH17" s="68" t="s">
        <v>43</v>
      </c>
      <c r="AI17" s="69" t="s">
        <v>45</v>
      </c>
      <c r="AJ17" s="124">
        <f>IF(AM1="SI",6*AM17,0)</f>
        <v>0</v>
      </c>
      <c r="AK17" s="623"/>
      <c r="AL17" s="301" t="s">
        <v>13</v>
      </c>
      <c r="AM17" s="50"/>
    </row>
    <row r="18" spans="1:41" ht="24.75" customHeight="1" thickBot="1" x14ac:dyDescent="0.45">
      <c r="A18" s="33" t="s">
        <v>46</v>
      </c>
      <c r="B18" s="24" t="s">
        <v>47</v>
      </c>
      <c r="C18" s="44">
        <f>IF(G1="si",IF(G18="si",3,0),0)</f>
        <v>0</v>
      </c>
      <c r="D18" s="80"/>
      <c r="E18" s="614"/>
      <c r="F18" s="86" t="s">
        <v>41</v>
      </c>
      <c r="G18" s="369"/>
      <c r="I18" s="288"/>
      <c r="J18" s="288"/>
      <c r="K18" s="288"/>
      <c r="L18" s="112"/>
      <c r="O18" s="68" t="s">
        <v>46</v>
      </c>
      <c r="P18" s="69" t="s">
        <v>48</v>
      </c>
      <c r="Q18" s="124">
        <f>IF(T1="SI",3*T18,0)</f>
        <v>0</v>
      </c>
      <c r="R18" s="617"/>
      <c r="S18" s="85" t="s">
        <v>13</v>
      </c>
      <c r="T18" s="50"/>
      <c r="X18" s="68" t="s">
        <v>32</v>
      </c>
      <c r="Y18" s="69" t="s">
        <v>111</v>
      </c>
      <c r="Z18" s="124">
        <f>IF(AC1="SI",IF(AC18&gt;0,3*AC18,),0)</f>
        <v>0</v>
      </c>
      <c r="AA18" s="673"/>
      <c r="AB18" s="85" t="s">
        <v>13</v>
      </c>
      <c r="AC18" s="50"/>
      <c r="AH18" s="68" t="s">
        <v>46</v>
      </c>
      <c r="AI18" s="69" t="s">
        <v>48</v>
      </c>
      <c r="AJ18" s="124">
        <f>IF(AM1="SI",3*AM18,0)</f>
        <v>0</v>
      </c>
      <c r="AK18" s="623"/>
      <c r="AL18" s="301" t="s">
        <v>13</v>
      </c>
      <c r="AM18" s="50"/>
    </row>
    <row r="19" spans="1:41" ht="22.5" customHeight="1" thickBot="1" x14ac:dyDescent="0.45">
      <c r="A19" s="33" t="s">
        <v>49</v>
      </c>
      <c r="B19" s="25" t="s">
        <v>50</v>
      </c>
      <c r="C19" s="44">
        <f>IF(G1="si",IF(G19=0,0,IF(OR(G19="C1",G19="C2",G19="B2"),IF(G19="b2",3,IF(G19="c1",4,6)))),0)</f>
        <v>0</v>
      </c>
      <c r="D19" s="81"/>
      <c r="E19" s="614"/>
      <c r="F19" s="86" t="s">
        <v>51</v>
      </c>
      <c r="G19" s="370"/>
      <c r="H19" s="662" t="str">
        <f>IF(AND(G19&lt;&gt;"B2",G19&lt;&gt;"C1",G19&lt;&gt;"C2",G19&lt;&gt;""),"Inserire Cert.ne !"," ")</f>
        <v xml:space="preserve"> </v>
      </c>
      <c r="I19" s="663"/>
      <c r="J19" s="58"/>
      <c r="K19" s="58"/>
      <c r="L19" s="112"/>
      <c r="O19" s="68" t="s">
        <v>49</v>
      </c>
      <c r="P19" s="70" t="s">
        <v>52</v>
      </c>
      <c r="Q19" s="124">
        <f>IF(T1="SI",IF(T19=0,0,IF(OR(T19="C1",T19="C2",T19="B2"),IF(T19="b2",3,IF(T19="c1",4,6)))),0)</f>
        <v>0</v>
      </c>
      <c r="R19" s="617"/>
      <c r="S19" s="145" t="s">
        <v>51</v>
      </c>
      <c r="T19" s="51"/>
      <c r="U19" s="664" t="str">
        <f>IF(AND(T19&lt;&gt;"B2",T19&lt;&gt;"C1",T19&lt;&gt;"C2",T19&lt;&gt;""),"Inserire Cert.ne !"," ")</f>
        <v xml:space="preserve"> </v>
      </c>
      <c r="V19" s="665"/>
      <c r="X19" s="68" t="s">
        <v>34</v>
      </c>
      <c r="Y19" s="69" t="s">
        <v>112</v>
      </c>
      <c r="Z19" s="124">
        <f>IF(AC1="SI",IF(AC19&gt;0,12*AC19,),0)</f>
        <v>0</v>
      </c>
      <c r="AA19" s="673"/>
      <c r="AB19" s="85" t="s">
        <v>13</v>
      </c>
      <c r="AC19" s="50"/>
      <c r="AH19" s="68" t="s">
        <v>49</v>
      </c>
      <c r="AI19" s="70" t="s">
        <v>52</v>
      </c>
      <c r="AJ19" s="124">
        <f>IF(AM1="SI",IF(AM19=0,0,IF(OR(AM19="C1",AM19="C2",AM19="B2"),IF(AM19="b2",3,IF(AM19="c1",4,6)))),0)</f>
        <v>0</v>
      </c>
      <c r="AK19" s="623"/>
      <c r="AL19" s="215" t="s">
        <v>51</v>
      </c>
      <c r="AM19" s="51"/>
      <c r="AN19" s="664" t="str">
        <f>IF(AND(AM19&lt;&gt;"B2",AM19&lt;&gt;"C1",AM19&lt;&gt;"C2",AM19&lt;&gt;""),"Inserire Cert.ne !"," ")</f>
        <v xml:space="preserve"> </v>
      </c>
      <c r="AO19" s="665"/>
    </row>
    <row r="20" spans="1:41" ht="25.5" customHeight="1" thickBot="1" x14ac:dyDescent="0.45">
      <c r="A20" s="34" t="s">
        <v>53</v>
      </c>
      <c r="B20" s="26" t="s">
        <v>54</v>
      </c>
      <c r="C20" s="44">
        <f>IF(G1="SI",1*G20,0)</f>
        <v>0</v>
      </c>
      <c r="D20" s="82"/>
      <c r="E20" s="614"/>
      <c r="F20" s="307" t="s">
        <v>13</v>
      </c>
      <c r="G20" s="371"/>
      <c r="I20" s="111"/>
      <c r="J20" s="111"/>
      <c r="K20" s="111"/>
      <c r="L20" s="112"/>
      <c r="O20" s="71" t="s">
        <v>53</v>
      </c>
      <c r="P20" s="72" t="s">
        <v>55</v>
      </c>
      <c r="Q20" s="124">
        <f>IF(T1="SI",IF(T20&gt;3,3,1*T20),0)</f>
        <v>0</v>
      </c>
      <c r="R20" s="617"/>
      <c r="S20" s="87" t="s">
        <v>13</v>
      </c>
      <c r="T20" s="52"/>
      <c r="U20" s="114"/>
      <c r="X20" s="68" t="s">
        <v>37</v>
      </c>
      <c r="Y20" s="69" t="s">
        <v>113</v>
      </c>
      <c r="Z20" s="124">
        <f>IF(AC1="SI",IF(AC20&gt;0,12*AC20,0),0)</f>
        <v>0</v>
      </c>
      <c r="AA20" s="673"/>
      <c r="AB20" s="85" t="s">
        <v>13</v>
      </c>
      <c r="AC20" s="50"/>
      <c r="AH20" s="71" t="s">
        <v>53</v>
      </c>
      <c r="AI20" s="72" t="s">
        <v>55</v>
      </c>
      <c r="AJ20" s="124">
        <f>IF(AM1="SI",IF(AM20&gt;3,3,1*AM20),0)</f>
        <v>0</v>
      </c>
      <c r="AK20" s="623"/>
      <c r="AL20" s="300" t="s">
        <v>13</v>
      </c>
      <c r="AM20" s="52"/>
      <c r="AN20" s="114"/>
    </row>
    <row r="21" spans="1:41" ht="23.95" customHeight="1" thickBot="1" x14ac:dyDescent="0.45">
      <c r="A21" s="34" t="s">
        <v>56</v>
      </c>
      <c r="B21" s="26" t="s">
        <v>57</v>
      </c>
      <c r="C21" s="44">
        <f>IF(G1="si",3*G21,0)</f>
        <v>0</v>
      </c>
      <c r="D21" s="82"/>
      <c r="E21" s="614"/>
      <c r="F21" s="307" t="s">
        <v>13</v>
      </c>
      <c r="G21" s="372"/>
      <c r="O21" s="71" t="s">
        <v>56</v>
      </c>
      <c r="P21" s="72" t="s">
        <v>58</v>
      </c>
      <c r="Q21" s="124">
        <f>IF(T1="SI",3*T21,0)</f>
        <v>0</v>
      </c>
      <c r="R21" s="617"/>
      <c r="S21" s="87" t="s">
        <v>13</v>
      </c>
      <c r="T21" s="53"/>
      <c r="U21" s="114"/>
      <c r="X21" s="68" t="s">
        <v>40</v>
      </c>
      <c r="Y21" s="69" t="s">
        <v>119</v>
      </c>
      <c r="Z21" s="124">
        <f>IF(AC1="SI",IF(AC21&gt;0,IF(AC21&gt;1,2,0),0),0)</f>
        <v>0</v>
      </c>
      <c r="AA21" s="673"/>
      <c r="AB21" s="85" t="s">
        <v>13</v>
      </c>
      <c r="AC21" s="50"/>
      <c r="AH21" s="71" t="s">
        <v>56</v>
      </c>
      <c r="AI21" s="72" t="s">
        <v>58</v>
      </c>
      <c r="AJ21" s="124">
        <f>IF(AM1="SI",3*AM21,0)</f>
        <v>0</v>
      </c>
      <c r="AK21" s="623"/>
      <c r="AL21" s="300" t="s">
        <v>13</v>
      </c>
      <c r="AM21" s="53"/>
      <c r="AN21" s="114"/>
    </row>
    <row r="22" spans="1:41" ht="24" customHeight="1" thickBot="1" x14ac:dyDescent="0.45">
      <c r="A22" s="36" t="s">
        <v>59</v>
      </c>
      <c r="B22" s="27" t="s">
        <v>60</v>
      </c>
      <c r="C22" s="44">
        <f>IF(G1="si",IF(G22&gt;4,2,0.5*G22),0)</f>
        <v>0</v>
      </c>
      <c r="D22" s="83"/>
      <c r="E22" s="614"/>
      <c r="F22" s="307" t="s">
        <v>13</v>
      </c>
      <c r="G22" s="373"/>
      <c r="I22" s="111"/>
      <c r="J22" s="111"/>
      <c r="K22" s="111"/>
      <c r="O22" s="73" t="s">
        <v>59</v>
      </c>
      <c r="P22" s="74" t="s">
        <v>60</v>
      </c>
      <c r="Q22" s="124">
        <f>IF(T22&gt;4,2,0.5*T22)</f>
        <v>0</v>
      </c>
      <c r="R22" s="617"/>
      <c r="S22" s="87" t="s">
        <v>13</v>
      </c>
      <c r="T22" s="54"/>
      <c r="U22" s="114"/>
      <c r="X22" s="68" t="s">
        <v>43</v>
      </c>
      <c r="Y22" s="69" t="s">
        <v>114</v>
      </c>
      <c r="Z22" s="124">
        <f>IF(AC1="SI",IF(AC22&gt;0,6*AC22,0),0)</f>
        <v>0</v>
      </c>
      <c r="AA22" s="673"/>
      <c r="AB22" s="85" t="s">
        <v>13</v>
      </c>
      <c r="AC22" s="50"/>
      <c r="AH22" s="73" t="s">
        <v>59</v>
      </c>
      <c r="AI22" s="74" t="s">
        <v>60</v>
      </c>
      <c r="AJ22" s="124">
        <f>IF(AM22&gt;4,2,0.5*AM22)</f>
        <v>0</v>
      </c>
      <c r="AK22" s="623"/>
      <c r="AL22" s="300" t="s">
        <v>13</v>
      </c>
      <c r="AM22" s="54"/>
      <c r="AN22" s="114"/>
    </row>
    <row r="23" spans="1:41" ht="24.75" customHeight="1" thickBot="1" x14ac:dyDescent="0.5">
      <c r="A23" s="38"/>
      <c r="B23" s="28" t="s">
        <v>61</v>
      </c>
      <c r="C23" s="121">
        <f>SUM(C6:C22)</f>
        <v>0</v>
      </c>
      <c r="D23" s="84"/>
      <c r="E23" s="614"/>
      <c r="F23" s="631"/>
      <c r="G23" s="631"/>
      <c r="I23" s="111"/>
      <c r="J23" s="111"/>
      <c r="K23" s="111"/>
      <c r="O23" s="75"/>
      <c r="P23" s="76" t="s">
        <v>61</v>
      </c>
      <c r="Q23" s="103">
        <f>SUM(Q6:Q22)</f>
        <v>0</v>
      </c>
      <c r="R23" s="617"/>
      <c r="S23" s="77"/>
      <c r="T23" s="61"/>
      <c r="U23" s="114"/>
      <c r="X23" s="68" t="s">
        <v>46</v>
      </c>
      <c r="Y23" s="69" t="s">
        <v>115</v>
      </c>
      <c r="Z23" s="124">
        <f>IF(AC1="si",IF(AC23&gt;0,3*AC23,0),0)</f>
        <v>0</v>
      </c>
      <c r="AA23" s="673"/>
      <c r="AB23" s="85" t="s">
        <v>13</v>
      </c>
      <c r="AC23" s="50"/>
      <c r="AH23" s="75"/>
      <c r="AI23" s="76" t="s">
        <v>61</v>
      </c>
      <c r="AJ23" s="103">
        <f>SUM(AJ6:AJ22)</f>
        <v>0</v>
      </c>
      <c r="AK23" s="623"/>
      <c r="AL23" s="77"/>
      <c r="AM23" s="61"/>
      <c r="AN23" s="114"/>
    </row>
    <row r="24" spans="1:41" ht="21" customHeight="1" thickBot="1" x14ac:dyDescent="0.45">
      <c r="A24" s="195" t="s">
        <v>160</v>
      </c>
      <c r="B24" s="196" t="s">
        <v>222</v>
      </c>
      <c r="C24" s="194">
        <f>+'TITOLI SERVIZIO'!EK42</f>
        <v>0</v>
      </c>
      <c r="D24" s="45"/>
      <c r="E24" s="614"/>
      <c r="F24" s="330" t="s">
        <v>244</v>
      </c>
      <c r="G24" s="7"/>
      <c r="I24" s="112"/>
      <c r="J24" s="112"/>
      <c r="K24" s="112"/>
      <c r="O24" s="195" t="s">
        <v>160</v>
      </c>
      <c r="P24" s="196" t="s">
        <v>222</v>
      </c>
      <c r="Q24" s="303">
        <f>+'TITOLI SERVIZIO'!EK42</f>
        <v>0</v>
      </c>
      <c r="R24" s="617"/>
      <c r="S24" s="330" t="s">
        <v>244</v>
      </c>
      <c r="T24" s="7"/>
      <c r="U24" s="114"/>
      <c r="X24" s="68" t="s">
        <v>49</v>
      </c>
      <c r="Y24" s="70" t="s">
        <v>52</v>
      </c>
      <c r="Z24" s="44">
        <f>IF(AC1="SI",IF(AC24=0,0,IF(OR(AC24="C1",AC24="C2",AC24="B2"),IF(AC24="b2",3,IF(AC24="c1",4,6)))),0)</f>
        <v>0</v>
      </c>
      <c r="AA24" s="673"/>
      <c r="AB24" s="145" t="s">
        <v>51</v>
      </c>
      <c r="AC24" s="50"/>
      <c r="AD24" s="664" t="str">
        <f>IF(AND(AC24&lt;&gt;"B2",AC24&lt;&gt;"C1",AC24&lt;&gt;"C2",AC24&lt;&gt;""),"Inserire Cert.ne !"," ")</f>
        <v xml:space="preserve"> </v>
      </c>
      <c r="AE24" s="665"/>
      <c r="AH24" s="195" t="s">
        <v>160</v>
      </c>
      <c r="AI24" s="196" t="s">
        <v>222</v>
      </c>
      <c r="AJ24" s="303">
        <f>+'TITOLI SERVIZIO'!EK42</f>
        <v>0</v>
      </c>
      <c r="AK24" s="623"/>
      <c r="AL24" s="330" t="s">
        <v>244</v>
      </c>
      <c r="AM24" s="7"/>
      <c r="AN24" s="114"/>
    </row>
    <row r="25" spans="1:41" ht="21.75" customHeight="1" thickBot="1" x14ac:dyDescent="0.45">
      <c r="A25" s="119"/>
      <c r="B25" s="196" t="s">
        <v>223</v>
      </c>
      <c r="C25" s="194">
        <f>+'TITOLI SERVIZIO'!FC42</f>
        <v>0</v>
      </c>
      <c r="D25" s="82"/>
      <c r="E25" s="614"/>
      <c r="F25" s="331">
        <f>IF((C24+C25)&lt;&gt;'TITOLI SERVIZIO'!ET42,"ERRORE",+'TITOLI SERVIZIO'!ET42)</f>
        <v>0</v>
      </c>
      <c r="G25" s="7"/>
      <c r="I25" s="112"/>
      <c r="J25" s="112"/>
      <c r="K25" s="112"/>
      <c r="O25" s="119"/>
      <c r="P25" s="196" t="s">
        <v>223</v>
      </c>
      <c r="Q25" s="303">
        <f>+'TITOLI SERVIZIO'!FC42</f>
        <v>0</v>
      </c>
      <c r="R25" s="617"/>
      <c r="S25" s="297">
        <f>IF((Q24+Q25)&lt;&gt;'TITOLI SERVIZIO'!ET42,"ERRORE",+'TITOLI SERVIZIO'!ET42)</f>
        <v>0</v>
      </c>
      <c r="T25" s="7"/>
      <c r="U25" s="114"/>
      <c r="X25" s="71" t="s">
        <v>53</v>
      </c>
      <c r="Y25" s="72" t="s">
        <v>55</v>
      </c>
      <c r="Z25" s="124">
        <f>IF(AC1="SI",IF(AC25&gt;0,1*AC25,0),0)</f>
        <v>0</v>
      </c>
      <c r="AA25" s="673"/>
      <c r="AB25" s="87" t="s">
        <v>13</v>
      </c>
      <c r="AC25" s="132"/>
      <c r="AD25" s="134" t="str">
        <f>IF(AND(AC25&lt;&gt;"B2",AC25&lt;&gt;"C1",AC25&lt;&gt;"C2",AC25&lt;&gt;""),"Inserire Cert.ne !"," ")</f>
        <v xml:space="preserve"> </v>
      </c>
      <c r="AE25" s="115"/>
      <c r="AH25" s="119"/>
      <c r="AI25" s="196" t="s">
        <v>223</v>
      </c>
      <c r="AJ25" s="303">
        <f>+'TITOLI SERVIZIO'!FC42</f>
        <v>0</v>
      </c>
      <c r="AK25" s="623"/>
      <c r="AL25" s="297">
        <f>IF((AJ24+AJ25)&lt;&gt;'TITOLI SERVIZIO'!ET42,"ERRORE",+'TITOLI SERVIZIO'!ET42)</f>
        <v>0</v>
      </c>
      <c r="AM25" s="7"/>
      <c r="AN25" s="114"/>
    </row>
    <row r="26" spans="1:41" ht="22.45" customHeight="1" thickBot="1" x14ac:dyDescent="0.45">
      <c r="A26" s="36"/>
      <c r="B26" s="116" t="s">
        <v>124</v>
      </c>
      <c r="C26" s="118"/>
      <c r="D26" s="83"/>
      <c r="E26" s="614"/>
      <c r="F26" s="19"/>
      <c r="G26" s="7"/>
      <c r="I26" s="112"/>
      <c r="J26" s="112"/>
      <c r="K26" s="112"/>
      <c r="O26" s="36"/>
      <c r="P26" s="116" t="s">
        <v>124</v>
      </c>
      <c r="Q26" s="304"/>
      <c r="R26" s="617"/>
      <c r="S26" s="19"/>
      <c r="T26" s="7"/>
      <c r="X26" s="71" t="s">
        <v>56</v>
      </c>
      <c r="Y26" s="72" t="s">
        <v>120</v>
      </c>
      <c r="Z26" s="124">
        <f>IF(AC1="SI",IF(AC26&gt;0,3*AC26,0),0)</f>
        <v>0</v>
      </c>
      <c r="AA26" s="673"/>
      <c r="AB26" s="87" t="s">
        <v>13</v>
      </c>
      <c r="AC26" s="52"/>
      <c r="AH26" s="36"/>
      <c r="AI26" s="116" t="s">
        <v>124</v>
      </c>
      <c r="AJ26" s="304"/>
      <c r="AK26" s="623"/>
      <c r="AL26" s="19"/>
      <c r="AM26" s="7"/>
    </row>
    <row r="27" spans="1:41" ht="25.5" customHeight="1" thickBot="1" x14ac:dyDescent="0.45">
      <c r="A27" s="40"/>
      <c r="B27" s="117" t="s">
        <v>123</v>
      </c>
      <c r="C27" s="118"/>
      <c r="D27" s="327"/>
      <c r="E27" s="614"/>
      <c r="F27" s="19"/>
      <c r="G27" s="7"/>
      <c r="I27" s="113"/>
      <c r="J27" s="113"/>
      <c r="K27" s="113"/>
      <c r="O27" s="40"/>
      <c r="P27" s="117" t="s">
        <v>123</v>
      </c>
      <c r="Q27" s="304"/>
      <c r="R27" s="617"/>
      <c r="S27" s="19"/>
      <c r="T27" s="7"/>
      <c r="X27" s="73" t="s">
        <v>59</v>
      </c>
      <c r="Y27" s="72" t="s">
        <v>116</v>
      </c>
      <c r="Z27" s="124">
        <f>IF(AC1="SI",IF(AC27&gt;0,IF(AC27&gt;4,2,0.5*AC27),0),0)</f>
        <v>0</v>
      </c>
      <c r="AA27" s="673"/>
      <c r="AB27" s="87" t="s">
        <v>13</v>
      </c>
      <c r="AC27" s="53"/>
      <c r="AH27" s="40"/>
      <c r="AI27" s="117" t="s">
        <v>123</v>
      </c>
      <c r="AJ27" s="304"/>
      <c r="AK27" s="623"/>
      <c r="AL27" s="19"/>
      <c r="AM27" s="7"/>
    </row>
    <row r="28" spans="1:41" ht="18.7" customHeight="1" thickBot="1" x14ac:dyDescent="0.5">
      <c r="A28" s="38"/>
      <c r="B28" s="216" t="s">
        <v>62</v>
      </c>
      <c r="C28" s="120">
        <f>+C24+C25-C26+C27</f>
        <v>0</v>
      </c>
      <c r="D28" s="84"/>
      <c r="E28" s="614"/>
      <c r="G28" s="7"/>
      <c r="O28" s="38"/>
      <c r="P28" s="216" t="s">
        <v>62</v>
      </c>
      <c r="Q28" s="89">
        <f>+Q24+Q25-Q26+Q27</f>
        <v>0</v>
      </c>
      <c r="R28" s="617"/>
      <c r="S28" s="19"/>
      <c r="T28" s="7"/>
      <c r="X28" s="129"/>
      <c r="Y28" s="130"/>
      <c r="Z28" s="131"/>
      <c r="AA28" s="673"/>
      <c r="AB28" s="77"/>
      <c r="AC28" s="133"/>
      <c r="AH28" s="38"/>
      <c r="AI28" s="216" t="s">
        <v>62</v>
      </c>
      <c r="AJ28" s="89">
        <f>+AJ24+AJ25-AJ26+AJ27</f>
        <v>0</v>
      </c>
      <c r="AK28" s="623"/>
      <c r="AL28" s="19"/>
      <c r="AM28" s="7"/>
    </row>
    <row r="29" spans="1:41" ht="16.45" customHeight="1" thickBot="1" x14ac:dyDescent="0.45">
      <c r="A29" s="36"/>
      <c r="B29" s="1"/>
      <c r="C29" s="5"/>
      <c r="D29" s="5"/>
      <c r="E29" s="614"/>
      <c r="F29" s="19"/>
      <c r="G29" s="7"/>
      <c r="O29" s="73"/>
      <c r="P29" s="1"/>
      <c r="Q29" s="5"/>
      <c r="R29" s="617"/>
      <c r="X29" s="75"/>
      <c r="Y29" s="127" t="s">
        <v>122</v>
      </c>
      <c r="Z29" s="103">
        <f>SUM(Z11:Z28)</f>
        <v>0</v>
      </c>
      <c r="AA29" s="673"/>
      <c r="AB29" s="61"/>
      <c r="AC29" s="61"/>
      <c r="AH29" s="73"/>
      <c r="AI29" s="1"/>
      <c r="AJ29" s="5"/>
      <c r="AK29" s="623"/>
    </row>
    <row r="30" spans="1:41" ht="27.7" customHeight="1" thickTop="1" thickBot="1" x14ac:dyDescent="0.45">
      <c r="A30" s="660" t="s">
        <v>63</v>
      </c>
      <c r="B30" s="661"/>
      <c r="C30" s="123">
        <f>+C4+C23+C28</f>
        <v>0</v>
      </c>
      <c r="D30" s="328"/>
      <c r="E30" s="614"/>
      <c r="F30" s="289"/>
      <c r="O30" s="670" t="s">
        <v>63</v>
      </c>
      <c r="P30" s="671"/>
      <c r="Q30" s="125">
        <f>+Q4+Q5+Q23+Q28</f>
        <v>0</v>
      </c>
      <c r="R30" s="617"/>
      <c r="X30" s="195" t="s">
        <v>160</v>
      </c>
      <c r="Y30" s="294" t="s">
        <v>222</v>
      </c>
      <c r="Z30" s="194">
        <f>+'TITOLI SERVIZIO'!EK42</f>
        <v>0</v>
      </c>
      <c r="AA30" s="673"/>
      <c r="AB30" s="330" t="s">
        <v>244</v>
      </c>
      <c r="AC30" s="7"/>
      <c r="AH30" s="632" t="s">
        <v>63</v>
      </c>
      <c r="AI30" s="633"/>
      <c r="AJ30" s="305">
        <f>+AJ4+AJ5+AJ23+AJ28</f>
        <v>0</v>
      </c>
      <c r="AK30" s="624"/>
    </row>
    <row r="31" spans="1:41" ht="23.25" thickTop="1" thickBot="1" x14ac:dyDescent="0.45">
      <c r="A31" s="643">
        <v>1</v>
      </c>
      <c r="B31" s="643"/>
      <c r="C31" s="643"/>
      <c r="D31" s="643"/>
      <c r="E31" s="615"/>
      <c r="F31" s="638" t="str">
        <f>IF(G1=0,"",IF(H2&lt;&gt;C30,"RETTIFICA","CONVALIDA"))</f>
        <v/>
      </c>
      <c r="G31" s="639"/>
      <c r="O31" s="692">
        <v>2</v>
      </c>
      <c r="P31" s="692"/>
      <c r="Q31" s="692"/>
      <c r="R31" s="691"/>
      <c r="S31" s="640" t="str">
        <f>IF(T1=0,"",IF(U2&lt;&gt;Q30,"RETTIFICA","CONVALIDA"))</f>
        <v>CONVALIDA</v>
      </c>
      <c r="T31" s="639"/>
      <c r="X31" s="119"/>
      <c r="Y31" s="295" t="s">
        <v>223</v>
      </c>
      <c r="Z31" s="293">
        <f>+'TITOLI SERVIZIO'!FC42</f>
        <v>0</v>
      </c>
      <c r="AA31" s="673"/>
      <c r="AB31" s="297">
        <f>IF((Z30+Z31)&lt;&gt;'TITOLI SERVIZIO'!ET42,"ERRORE",+'TITOLI SERVIZIO'!ET42)</f>
        <v>0</v>
      </c>
      <c r="AC31" s="7"/>
      <c r="AH31" s="646">
        <v>4</v>
      </c>
      <c r="AI31" s="647"/>
      <c r="AJ31" s="647"/>
      <c r="AK31" s="648"/>
      <c r="AL31" s="640" t="str">
        <f>IF(AM1=0,"",IF(AN2&lt;&gt;AJ30,"RETTIFICA","CONVALIDA"))</f>
        <v>CONVALIDA</v>
      </c>
      <c r="AM31" s="639"/>
    </row>
    <row r="32" spans="1:41" ht="15.75" thickBot="1" x14ac:dyDescent="0.45">
      <c r="X32" s="36"/>
      <c r="Y32" s="291" t="s">
        <v>225</v>
      </c>
      <c r="Z32" s="126"/>
      <c r="AA32" s="673"/>
      <c r="AB32" s="19"/>
      <c r="AC32" s="7"/>
    </row>
    <row r="33" spans="6:29" ht="28.15" thickBot="1" x14ac:dyDescent="0.45">
      <c r="X33" s="40"/>
      <c r="Y33" s="292" t="s">
        <v>123</v>
      </c>
      <c r="Z33" s="126"/>
      <c r="AA33" s="673"/>
      <c r="AB33" s="19"/>
      <c r="AC33" s="7"/>
    </row>
    <row r="34" spans="6:29" ht="18.399999999999999" thickBot="1" x14ac:dyDescent="0.45">
      <c r="F34" s="1" t="s">
        <v>64</v>
      </c>
      <c r="X34" s="75"/>
      <c r="Y34" s="290" t="s">
        <v>224</v>
      </c>
      <c r="Z34" s="46">
        <f>+Z30+Z31-Z32+Z33</f>
        <v>0</v>
      </c>
      <c r="AA34" s="673"/>
      <c r="AB34" s="19"/>
      <c r="AC34" s="7"/>
    </row>
    <row r="35" spans="6:29" ht="13.5" thickBot="1" x14ac:dyDescent="0.45">
      <c r="X35" s="73"/>
      <c r="Y35" s="1"/>
      <c r="Z35" s="5"/>
      <c r="AA35" s="673"/>
    </row>
    <row r="36" spans="6:29" ht="20.25" thickBot="1" x14ac:dyDescent="0.45">
      <c r="X36" s="628" t="s">
        <v>63</v>
      </c>
      <c r="Y36" s="629"/>
      <c r="Z36" s="90">
        <f>Z10+Z29+Z34</f>
        <v>0</v>
      </c>
      <c r="AA36" s="674"/>
    </row>
    <row r="37" spans="6:29" ht="27.75" customHeight="1" thickBot="1" x14ac:dyDescent="0.45">
      <c r="X37" s="649">
        <v>3</v>
      </c>
      <c r="Y37" s="649"/>
      <c r="Z37" s="649"/>
      <c r="AA37" s="669"/>
      <c r="AB37" s="640" t="str">
        <f>IF(AC1=0,"",IF(AD2&lt;&gt;Z36,"RETTIFICA","CONVALIDA"))</f>
        <v/>
      </c>
      <c r="AC37" s="639"/>
    </row>
    <row r="1001" ht="99.7" customHeight="1" x14ac:dyDescent="0.4"/>
    <row r="1003" ht="14.95" customHeight="1" x14ac:dyDescent="0.4"/>
    <row r="1005" ht="15.7" customHeight="1" x14ac:dyDescent="0.4"/>
    <row r="1006" ht="15.7" customHeight="1" x14ac:dyDescent="0.4"/>
    <row r="1007" hidden="1" x14ac:dyDescent="0.4"/>
    <row r="1009" ht="7.45" customHeight="1" x14ac:dyDescent="0.4"/>
    <row r="1010" ht="35.25" customHeight="1" x14ac:dyDescent="0.4"/>
    <row r="1011" ht="8.9499999999999993" customHeight="1" x14ac:dyDescent="0.4"/>
    <row r="1015" ht="60.7" customHeight="1" x14ac:dyDescent="0.4"/>
    <row r="1016" ht="17.95" customHeight="1" x14ac:dyDescent="0.4"/>
    <row r="1017" ht="17.95" customHeight="1" x14ac:dyDescent="0.4"/>
    <row r="1054" ht="20.95" customHeight="1" x14ac:dyDescent="0.4"/>
    <row r="1058" ht="45.7" customHeight="1" x14ac:dyDescent="0.4"/>
    <row r="1059" ht="17.95" customHeight="1" x14ac:dyDescent="0.4"/>
    <row r="1060" ht="17.95" customHeight="1" x14ac:dyDescent="0.4"/>
    <row r="1097" ht="15.75" customHeight="1" x14ac:dyDescent="0.4"/>
    <row r="1101" ht="45.7" customHeight="1" x14ac:dyDescent="0.4"/>
    <row r="1102" ht="17.95" customHeight="1" x14ac:dyDescent="0.4"/>
    <row r="1103" ht="17.95" customHeight="1" x14ac:dyDescent="0.4"/>
    <row r="1140" ht="15.75" customHeight="1" x14ac:dyDescent="0.4"/>
    <row r="1144" ht="45" customHeight="1" x14ac:dyDescent="0.4"/>
    <row r="1145" ht="17.95" customHeight="1" x14ac:dyDescent="0.4"/>
    <row r="1146" ht="17.95" customHeight="1" x14ac:dyDescent="0.4"/>
    <row r="1183" ht="15.75" customHeight="1" x14ac:dyDescent="0.4"/>
    <row r="1187" ht="45.7" customHeight="1" x14ac:dyDescent="0.4"/>
    <row r="1188" ht="17.95" customHeight="1" x14ac:dyDescent="0.4"/>
    <row r="1189" ht="17.95" customHeight="1" x14ac:dyDescent="0.4"/>
    <row r="1226" ht="15.75" customHeight="1" x14ac:dyDescent="0.4"/>
    <row r="1230" ht="45" customHeight="1" x14ac:dyDescent="0.4"/>
    <row r="1231" ht="17.95" customHeight="1" x14ac:dyDescent="0.4"/>
    <row r="1232" ht="17.95" customHeight="1" x14ac:dyDescent="0.4"/>
    <row r="1269" ht="15.75" customHeight="1" x14ac:dyDescent="0.4"/>
    <row r="1273" ht="45" customHeight="1" x14ac:dyDescent="0.4"/>
    <row r="1318" ht="59.95" customHeight="1" x14ac:dyDescent="0.4"/>
    <row r="1319" ht="17.95" customHeight="1" x14ac:dyDescent="0.4"/>
    <row r="1320" ht="17.95" customHeight="1" x14ac:dyDescent="0.4"/>
    <row r="1357" ht="20.95" customHeight="1" x14ac:dyDescent="0.4"/>
    <row r="1361" ht="45" customHeight="1" x14ac:dyDescent="0.4"/>
    <row r="1362" ht="17.95" customHeight="1" x14ac:dyDescent="0.4"/>
    <row r="1363" ht="17.95" customHeight="1" x14ac:dyDescent="0.4"/>
    <row r="1400" ht="15.75" customHeight="1" x14ac:dyDescent="0.4"/>
    <row r="1404" ht="45" customHeight="1" x14ac:dyDescent="0.4"/>
    <row r="1405" ht="17.95" customHeight="1" x14ac:dyDescent="0.4"/>
    <row r="1406" ht="17.95" customHeight="1" x14ac:dyDescent="0.4"/>
    <row r="1443" ht="15.75" customHeight="1" x14ac:dyDescent="0.4"/>
    <row r="1447" ht="46.5" customHeight="1" x14ac:dyDescent="0.4"/>
    <row r="1448" ht="17.95" customHeight="1" x14ac:dyDescent="0.4"/>
    <row r="1449" ht="17.95" customHeight="1" x14ac:dyDescent="0.4"/>
    <row r="1486" ht="15.75" customHeight="1" x14ac:dyDescent="0.4"/>
    <row r="1490" ht="45" customHeight="1" x14ac:dyDescent="0.4"/>
    <row r="1491" ht="17.95" customHeight="1" x14ac:dyDescent="0.4"/>
    <row r="1492" ht="17.95" customHeight="1" x14ac:dyDescent="0.4"/>
    <row r="1529" ht="15.75" customHeight="1" x14ac:dyDescent="0.4"/>
    <row r="1533" ht="45" customHeight="1" x14ac:dyDescent="0.4"/>
    <row r="1534" ht="17.95" customHeight="1" x14ac:dyDescent="0.4"/>
    <row r="1535" ht="17.95" customHeight="1" x14ac:dyDescent="0.4"/>
    <row r="1572" ht="15.75" customHeight="1" x14ac:dyDescent="0.4"/>
    <row r="1576" ht="45.7" customHeight="1" x14ac:dyDescent="0.4"/>
    <row r="1619" ht="45" customHeight="1" x14ac:dyDescent="0.4"/>
    <row r="1620" ht="17.95" customHeight="1" x14ac:dyDescent="0.4"/>
    <row r="1621" ht="17.95" customHeight="1" x14ac:dyDescent="0.4"/>
    <row r="1658" ht="15.75" customHeight="1" x14ac:dyDescent="0.4"/>
    <row r="1662" ht="45" customHeight="1" x14ac:dyDescent="0.4"/>
    <row r="1663" ht="17.95" customHeight="1" x14ac:dyDescent="0.4"/>
    <row r="1664" ht="17.95" customHeight="1" x14ac:dyDescent="0.4"/>
    <row r="1701" ht="15.75" customHeight="1" x14ac:dyDescent="0.4"/>
    <row r="1705" ht="45" customHeight="1" x14ac:dyDescent="0.4"/>
    <row r="1706" ht="17.95" customHeight="1" x14ac:dyDescent="0.4"/>
    <row r="1707" ht="17.95" customHeight="1" x14ac:dyDescent="0.4"/>
    <row r="1744" ht="15.75" customHeight="1" x14ac:dyDescent="0.4"/>
    <row r="1748" ht="45" customHeight="1" x14ac:dyDescent="0.4"/>
    <row r="1749" ht="17.95" customHeight="1" x14ac:dyDescent="0.4"/>
    <row r="1750" ht="17.95" customHeight="1" x14ac:dyDescent="0.4"/>
    <row r="1787" ht="15.75" customHeight="1" x14ac:dyDescent="0.4"/>
    <row r="1791" ht="45" customHeight="1" x14ac:dyDescent="0.4"/>
    <row r="1831" ht="21.7" customHeight="1" x14ac:dyDescent="0.4"/>
    <row r="1832" ht="26" customHeight="1" x14ac:dyDescent="0.4"/>
    <row r="1833" ht="38.450000000000003" customHeight="1" x14ac:dyDescent="0.4"/>
    <row r="1834" ht="29.45" customHeight="1" x14ac:dyDescent="0.4"/>
    <row r="1835" ht="14.45" customHeight="1" x14ac:dyDescent="0.4"/>
    <row r="1836" ht="25.45" customHeight="1" x14ac:dyDescent="0.4"/>
  </sheetData>
  <sheetProtection algorithmName="SHA-512" hashValue="b1yNzgPo2n9Wdoh5Egjqmpew3kfN77SB/H9WdVq0X0dIcdqjeCCEl30iUuqekH+iGmQzQCCydZDSv0pAmQu2MQ==" saltValue="yd/phSzJr/LTt8Bq99mIIg==" spinCount="100000" sheet="1" objects="1" scenarios="1"/>
  <mergeCells count="41">
    <mergeCell ref="J1:J7"/>
    <mergeCell ref="W1:W7"/>
    <mergeCell ref="S2:T2"/>
    <mergeCell ref="AO1:AO7"/>
    <mergeCell ref="AP1:AP7"/>
    <mergeCell ref="AI3:AJ3"/>
    <mergeCell ref="AL6:AM6"/>
    <mergeCell ref="AN19:AO19"/>
    <mergeCell ref="AH31:AK31"/>
    <mergeCell ref="AB37:AC37"/>
    <mergeCell ref="AB2:AC2"/>
    <mergeCell ref="AL2:AM2"/>
    <mergeCell ref="S31:T31"/>
    <mergeCell ref="AL31:AM31"/>
    <mergeCell ref="AK1:AK30"/>
    <mergeCell ref="AH30:AI30"/>
    <mergeCell ref="AF1:AF7"/>
    <mergeCell ref="U19:V19"/>
    <mergeCell ref="AD24:AE24"/>
    <mergeCell ref="AA1:AA36"/>
    <mergeCell ref="AE1:AE7"/>
    <mergeCell ref="Y3:Z3"/>
    <mergeCell ref="X10:Y10"/>
    <mergeCell ref="X36:Y36"/>
    <mergeCell ref="S6:T6"/>
    <mergeCell ref="E1:E31"/>
    <mergeCell ref="R1:R31"/>
    <mergeCell ref="O31:Q31"/>
    <mergeCell ref="A31:D31"/>
    <mergeCell ref="X37:AA37"/>
    <mergeCell ref="F31:G31"/>
    <mergeCell ref="F23:G23"/>
    <mergeCell ref="B3:D3"/>
    <mergeCell ref="B5:D5"/>
    <mergeCell ref="A30:B30"/>
    <mergeCell ref="F2:G2"/>
    <mergeCell ref="H19:I19"/>
    <mergeCell ref="P3:Q3"/>
    <mergeCell ref="O30:P30"/>
    <mergeCell ref="I1:I7"/>
    <mergeCell ref="V1:V7"/>
  </mergeCell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AE52C-9B9E-49C9-A3FB-FFECCA3FAC40}">
  <dimension ref="A1:AP1836"/>
  <sheetViews>
    <sheetView zoomScale="60" zoomScaleNormal="60" workbookViewId="0">
      <selection activeCell="H11" sqref="H11"/>
    </sheetView>
  </sheetViews>
  <sheetFormatPr defaultRowHeight="13.15" x14ac:dyDescent="0.4"/>
  <cols>
    <col min="1" max="1" width="10.28515625" customWidth="1"/>
    <col min="2" max="2" width="92.42578125" customWidth="1"/>
    <col min="3" max="3" width="18.28515625" customWidth="1"/>
    <col min="4" max="4" width="0.92578125" customWidth="1"/>
    <col min="6" max="6" width="20.42578125" customWidth="1"/>
    <col min="7" max="7" width="12.0703125" customWidth="1"/>
    <col min="8" max="8" width="19" customWidth="1"/>
    <col min="10" max="10" width="13.2109375" customWidth="1"/>
    <col min="12" max="12" width="3.5703125" customWidth="1"/>
    <col min="13" max="13" width="1.42578125" customWidth="1"/>
    <col min="14" max="14" width="3" customWidth="1"/>
    <col min="16" max="16" width="97.28515625" customWidth="1"/>
    <col min="17" max="17" width="13.28515625" customWidth="1"/>
    <col min="19" max="19" width="21.92578125" customWidth="1"/>
    <col min="20" max="20" width="17.42578125" customWidth="1"/>
    <col min="21" max="21" width="17.7109375" customWidth="1"/>
    <col min="25" max="25" width="88.2109375" customWidth="1"/>
    <col min="26" max="26" width="13" customWidth="1"/>
    <col min="28" max="28" width="23" customWidth="1"/>
    <col min="29" max="29" width="15.92578125" customWidth="1"/>
    <col min="30" max="30" width="19" customWidth="1"/>
    <col min="35" max="35" width="99" customWidth="1"/>
    <col min="36" max="36" width="13.42578125" customWidth="1"/>
    <col min="38" max="38" width="22.42578125" customWidth="1"/>
    <col min="39" max="39" width="15.5703125" customWidth="1"/>
    <col min="40" max="40" width="16" customWidth="1"/>
    <col min="495" max="495" width="4.2109375" customWidth="1"/>
  </cols>
  <sheetData>
    <row r="1" spans="1:42" ht="60.75" customHeight="1" thickTop="1" thickBot="1" x14ac:dyDescent="0.45">
      <c r="A1" s="179" t="s">
        <v>92</v>
      </c>
      <c r="B1" s="55"/>
      <c r="C1" s="324" t="str">
        <f>+'TITOLI SERVIZIO'!I8</f>
        <v>F</v>
      </c>
      <c r="D1" s="47"/>
      <c r="E1" s="613" t="s">
        <v>93</v>
      </c>
      <c r="F1" s="329" t="s">
        <v>125</v>
      </c>
      <c r="G1" s="60"/>
      <c r="H1" s="59" t="s">
        <v>149</v>
      </c>
      <c r="I1" s="666" t="str">
        <f>IF(AND(G1="SI",  OR(AC1="SI",T1="SI")     ),"Hai inserito piu CDC !","")</f>
        <v/>
      </c>
      <c r="J1" s="625" t="str">
        <f>IF(AND(G1&lt;&gt;"si",G1&lt;&gt;"NO",G1&lt;&gt;""),"Devi inserire SI o NO !!"," ")</f>
        <v xml:space="preserve"> </v>
      </c>
      <c r="O1" s="182" t="s">
        <v>129</v>
      </c>
      <c r="P1" s="138"/>
      <c r="Q1" s="346"/>
      <c r="R1" s="616" t="s">
        <v>132</v>
      </c>
      <c r="S1" s="178" t="s">
        <v>148</v>
      </c>
      <c r="T1" s="325" t="s">
        <v>242</v>
      </c>
      <c r="U1" s="59"/>
      <c r="V1" s="625" t="str">
        <f>IF(AND(T1="SI",OR(AC1="SI",G1="SI")),"hai inserito piu CDC!","")</f>
        <v/>
      </c>
      <c r="W1" s="625" t="str">
        <f>IF(AND(T1&lt;&gt;"si",T1&lt;&gt;"NO",T1&lt;&gt;""),"Devi inserire SI o NO !!"," ")</f>
        <v xml:space="preserve"> </v>
      </c>
      <c r="X1" s="186" t="s">
        <v>91</v>
      </c>
      <c r="Y1" s="63"/>
      <c r="Z1" s="341" t="str">
        <f>+C1</f>
        <v>F</v>
      </c>
      <c r="AA1" s="672" t="s">
        <v>94</v>
      </c>
      <c r="AB1" s="178" t="s">
        <v>147</v>
      </c>
      <c r="AC1" s="60"/>
      <c r="AD1" s="59" t="s">
        <v>150</v>
      </c>
      <c r="AE1" s="625" t="str">
        <f>IF(AND(AC1="SI",OR(T1="SI",G1="SI",AM1="SI")),"E R R O R E !!","")</f>
        <v/>
      </c>
      <c r="AF1" s="625" t="str">
        <f>IF(AND(AC1&lt;&gt;"si",AC1&lt;&gt;"NO",AC1&lt;&gt;""),"Devi inserire SI o NO !!"," ")</f>
        <v xml:space="preserve"> </v>
      </c>
      <c r="AH1" s="185" t="s">
        <v>141</v>
      </c>
      <c r="AI1" s="347"/>
      <c r="AJ1" s="338"/>
      <c r="AK1" s="622" t="s">
        <v>142</v>
      </c>
      <c r="AL1" s="178" t="s">
        <v>143</v>
      </c>
      <c r="AM1" s="325" t="s">
        <v>242</v>
      </c>
      <c r="AN1" s="59"/>
      <c r="AO1" s="625" t="str">
        <f>IF(AND(AM1="SI",OR(G1="SI",AC1="SI",T1)),"hai inserito piu CDC!","")</f>
        <v/>
      </c>
      <c r="AP1" s="625" t="str">
        <f>IF(AND(AM1&lt;&gt;"si",AM1&lt;&gt;"NO",AM1&lt;&gt;""),"Devi inserire SI o NO !!"," ")</f>
        <v xml:space="preserve"> </v>
      </c>
    </row>
    <row r="2" spans="1:42" ht="36" customHeight="1" thickTop="1" thickBot="1" x14ac:dyDescent="0.45">
      <c r="A2" s="181">
        <v>1</v>
      </c>
      <c r="B2" s="177" t="s">
        <v>136</v>
      </c>
      <c r="C2" s="184" t="s">
        <v>134</v>
      </c>
      <c r="E2" s="614"/>
      <c r="F2" s="681" t="s">
        <v>257</v>
      </c>
      <c r="G2" s="651"/>
      <c r="H2" s="460"/>
      <c r="I2" s="666"/>
      <c r="J2" s="625"/>
      <c r="O2" s="181">
        <v>2</v>
      </c>
      <c r="P2" s="177" t="s">
        <v>136</v>
      </c>
      <c r="Q2" s="302" t="s">
        <v>134</v>
      </c>
      <c r="R2" s="617"/>
      <c r="S2" s="681" t="s">
        <v>257</v>
      </c>
      <c r="T2" s="651"/>
      <c r="U2" s="460"/>
      <c r="V2" s="625"/>
      <c r="W2" s="625"/>
      <c r="X2" s="181">
        <v>3</v>
      </c>
      <c r="Y2" s="177" t="s">
        <v>135</v>
      </c>
      <c r="Z2" s="184" t="s">
        <v>134</v>
      </c>
      <c r="AA2" s="673"/>
      <c r="AB2" s="681" t="s">
        <v>257</v>
      </c>
      <c r="AC2" s="651"/>
      <c r="AD2" s="460"/>
      <c r="AE2" s="625"/>
      <c r="AF2" s="625"/>
      <c r="AH2" s="181">
        <v>4</v>
      </c>
      <c r="AI2" s="177" t="s">
        <v>136</v>
      </c>
      <c r="AJ2" s="302" t="s">
        <v>134</v>
      </c>
      <c r="AK2" s="623"/>
      <c r="AL2" s="681" t="s">
        <v>257</v>
      </c>
      <c r="AM2" s="651"/>
      <c r="AN2" s="460"/>
      <c r="AO2" s="625"/>
      <c r="AP2" s="625"/>
    </row>
    <row r="3" spans="1:42" ht="29.25" customHeight="1" thickTop="1" thickBot="1" x14ac:dyDescent="0.45">
      <c r="A3" s="180" t="s">
        <v>2</v>
      </c>
      <c r="B3" s="655" t="s">
        <v>3</v>
      </c>
      <c r="C3" s="656"/>
      <c r="D3" s="657"/>
      <c r="E3" s="614"/>
      <c r="F3" s="308" t="s">
        <v>4</v>
      </c>
      <c r="G3" s="309" t="s">
        <v>5</v>
      </c>
      <c r="H3" s="310" t="s">
        <v>6</v>
      </c>
      <c r="I3" s="666"/>
      <c r="J3" s="625"/>
      <c r="K3" s="110"/>
      <c r="L3" s="110"/>
      <c r="O3" s="183" t="s">
        <v>2</v>
      </c>
      <c r="P3" s="634" t="s">
        <v>3</v>
      </c>
      <c r="Q3" s="635"/>
      <c r="R3" s="617"/>
      <c r="S3" s="164" t="s">
        <v>0</v>
      </c>
      <c r="T3" s="149" t="s">
        <v>1</v>
      </c>
      <c r="U3" s="114"/>
      <c r="V3" s="625"/>
      <c r="W3" s="625"/>
      <c r="X3" s="183" t="s">
        <v>2</v>
      </c>
      <c r="Y3" s="634" t="s">
        <v>3</v>
      </c>
      <c r="Z3" s="635"/>
      <c r="AA3" s="673"/>
      <c r="AB3" s="148" t="s">
        <v>0</v>
      </c>
      <c r="AC3" s="149" t="s">
        <v>1</v>
      </c>
      <c r="AE3" s="625"/>
      <c r="AF3" s="625"/>
      <c r="AH3" s="183" t="s">
        <v>2</v>
      </c>
      <c r="AI3" s="634" t="s">
        <v>3</v>
      </c>
      <c r="AJ3" s="635"/>
      <c r="AK3" s="623"/>
      <c r="AL3" s="148" t="s">
        <v>0</v>
      </c>
      <c r="AM3" s="149" t="s">
        <v>1</v>
      </c>
      <c r="AN3" s="114"/>
      <c r="AO3" s="625"/>
      <c r="AP3" s="625"/>
    </row>
    <row r="4" spans="1:42" ht="36.5" customHeight="1" thickBot="1" x14ac:dyDescent="0.45">
      <c r="A4" s="30" t="s">
        <v>7</v>
      </c>
      <c r="B4" s="29" t="s">
        <v>8</v>
      </c>
      <c r="C4" s="122">
        <f>IF(G1="SI", IF(AND(F4=0,G4=0),0, IF(H4="si",   IF(F4&gt;0,  16+((F4-76)*0.5),     IF(G4&gt;0,     16+(ROUND((G4*110/100),0)-76)*0.5)),    IF(F4&gt;0,12+((F4-76)*0.5),IF(G4&gt;0,12+(ROUND((G4*110/100),0)-76)*0.5)))),0)</f>
        <v>0</v>
      </c>
      <c r="D4" s="62"/>
      <c r="E4" s="614"/>
      <c r="F4" s="386"/>
      <c r="G4" s="387"/>
      <c r="H4" s="388"/>
      <c r="I4" s="666"/>
      <c r="J4" s="625"/>
      <c r="L4" s="110"/>
      <c r="O4" s="140" t="s">
        <v>7</v>
      </c>
      <c r="P4" s="139" t="s">
        <v>90</v>
      </c>
      <c r="Q4" s="88">
        <f>IF(T1="si",IF(S4=0,0,IF(T4=0,0,IF(S4*100/T4&gt;100," ? ",IF(S4*100/T4&gt;95,24,IF(S4*100/T4&gt;90,22,IF(S4*100/T4&gt;85,18,IF(S4*100/T4&gt;80,16,IF(S4*100/T4&gt;75,14,IF(S4*100/T4&gt;70,12,IF(S4*100/T4&gt;65,10,8)))))))))),0)</f>
        <v>0</v>
      </c>
      <c r="R4" s="617"/>
      <c r="S4" s="106"/>
      <c r="T4" s="64"/>
      <c r="U4" s="176" t="str">
        <f>IF(AND(S4&lt;&gt;0,T4=0),"Completa il voto!!","")</f>
        <v/>
      </c>
      <c r="V4" s="625"/>
      <c r="W4" s="625"/>
      <c r="X4" s="105" t="s">
        <v>7</v>
      </c>
      <c r="Y4" s="137" t="s">
        <v>95</v>
      </c>
      <c r="Z4" s="141">
        <f>IF(AC1="SI",IF(AB4=0,0,IF(AC4=0,0,IF(AB4*100/AC4&gt;100," ? ",IF(AB4*100/AC4&gt;95,12,IF(AB4*100/AC4&gt;90,11,IF(AB4*100/AC4&gt;85,9,IF(AB4*100/AC4&gt;80,8,IF(AB4*100/AC4&gt;75,7,IF(AB4*100/AC4&gt;70,6,IF(AB4*100/AC4&gt;65,5,4)))))))))),0)</f>
        <v>0</v>
      </c>
      <c r="AA4" s="673"/>
      <c r="AB4" s="106"/>
      <c r="AC4" s="98"/>
      <c r="AD4" s="188" t="str">
        <f>IF(AND(AB4&lt;&gt;0,AC4=0),"Completa il voto!!","")</f>
        <v/>
      </c>
      <c r="AE4" s="625"/>
      <c r="AF4" s="625"/>
      <c r="AH4" s="140" t="s">
        <v>7</v>
      </c>
      <c r="AI4" s="139" t="s">
        <v>90</v>
      </c>
      <c r="AJ4" s="88">
        <f>IF(AM1="si",IF(AL4=0,0,IF(AM4=0,0,IF(AL4*100/AM4&gt;100," ? ",IF(AL4*100/AM4&gt;95,12,IF(AL4*100/AM4&gt;90,11,IF(AL4*100/AM4&gt;85,9,IF(AL4*100/AM4&gt;80,8,IF(AL4*100/AM4&gt;75,7,IF(AL4*100/AM4&gt;70,6,IF(AL4*100/AM4&gt;65,5,4)))))))))),0)</f>
        <v>0</v>
      </c>
      <c r="AK4" s="623"/>
      <c r="AL4" s="106"/>
      <c r="AM4" s="64"/>
      <c r="AN4" s="176" t="str">
        <f>IF(AND(AL4&lt;&gt;0,AM4=0),"Completa il voto!!","")</f>
        <v/>
      </c>
      <c r="AO4" s="625"/>
      <c r="AP4" s="625"/>
    </row>
    <row r="5" spans="1:42" ht="41.25" customHeight="1" thickBot="1" x14ac:dyDescent="0.45">
      <c r="A5" s="31" t="s">
        <v>9</v>
      </c>
      <c r="B5" s="658" t="s">
        <v>10</v>
      </c>
      <c r="C5" s="656"/>
      <c r="D5" s="659"/>
      <c r="E5" s="614"/>
      <c r="F5" s="385" t="s">
        <v>14</v>
      </c>
      <c r="G5" s="379" t="str">
        <f>+VERSIONE</f>
        <v>37.0</v>
      </c>
      <c r="I5" s="666"/>
      <c r="J5" s="625"/>
      <c r="K5" s="56"/>
      <c r="O5" s="140" t="s">
        <v>130</v>
      </c>
      <c r="P5" s="139" t="s">
        <v>131</v>
      </c>
      <c r="Q5" s="88">
        <f>IF(T1="si",IF(T5="si",12,0),0)</f>
        <v>0</v>
      </c>
      <c r="R5" s="617"/>
      <c r="S5" s="85" t="s">
        <v>41</v>
      </c>
      <c r="T5" s="50"/>
      <c r="U5" s="114"/>
      <c r="V5" s="625"/>
      <c r="W5" s="625"/>
      <c r="X5" s="95" t="s">
        <v>96</v>
      </c>
      <c r="Y5" s="97" t="s">
        <v>101</v>
      </c>
      <c r="Z5" s="124">
        <f>IF(AC1="SI",IF(AC5="SI",     IF(AC5="si",54,0),0),0)</f>
        <v>0</v>
      </c>
      <c r="AA5" s="673"/>
      <c r="AB5" s="99" t="s">
        <v>106</v>
      </c>
      <c r="AC5" s="98"/>
      <c r="AE5" s="625"/>
      <c r="AF5" s="625"/>
      <c r="AH5" s="142"/>
      <c r="AI5" s="143"/>
      <c r="AJ5" s="144"/>
      <c r="AK5" s="623"/>
      <c r="AL5" s="85"/>
      <c r="AM5" s="145"/>
      <c r="AN5" s="114"/>
      <c r="AO5" s="625"/>
      <c r="AP5" s="625"/>
    </row>
    <row r="6" spans="1:42" ht="29.75" customHeight="1" thickBot="1" x14ac:dyDescent="0.45">
      <c r="A6" s="32" t="s">
        <v>11</v>
      </c>
      <c r="B6" s="22" t="s">
        <v>12</v>
      </c>
      <c r="C6" s="44">
        <f>IF(G1="SI",3*G6,0)</f>
        <v>0</v>
      </c>
      <c r="D6" s="78"/>
      <c r="E6" s="614"/>
      <c r="F6" s="306" t="s">
        <v>13</v>
      </c>
      <c r="G6" s="369"/>
      <c r="I6" s="666"/>
      <c r="J6" s="625"/>
      <c r="K6" s="109"/>
      <c r="O6" s="92" t="s">
        <v>11</v>
      </c>
      <c r="P6" s="66" t="s">
        <v>15</v>
      </c>
      <c r="Q6" s="187"/>
      <c r="R6" s="617"/>
      <c r="S6" s="636" t="s">
        <v>138</v>
      </c>
      <c r="T6" s="637"/>
      <c r="U6" s="114"/>
      <c r="V6" s="625"/>
      <c r="W6" s="625"/>
      <c r="X6" s="95" t="s">
        <v>97</v>
      </c>
      <c r="Y6" s="97" t="s">
        <v>102</v>
      </c>
      <c r="Z6" s="124">
        <f>IF(AC1="SI",IF(AC6="SI",IF(AC6="si",42,0),0),0)</f>
        <v>0</v>
      </c>
      <c r="AA6" s="673"/>
      <c r="AB6" s="99" t="s">
        <v>106</v>
      </c>
      <c r="AC6" s="100"/>
      <c r="AE6" s="625"/>
      <c r="AF6" s="625"/>
      <c r="AH6" s="92" t="s">
        <v>11</v>
      </c>
      <c r="AI6" s="66" t="s">
        <v>151</v>
      </c>
      <c r="AJ6" s="187"/>
      <c r="AK6" s="623"/>
      <c r="AL6" s="636" t="s">
        <v>138</v>
      </c>
      <c r="AM6" s="637"/>
      <c r="AN6" s="114"/>
      <c r="AO6" s="625"/>
      <c r="AP6" s="625"/>
    </row>
    <row r="7" spans="1:42" ht="27.75" customHeight="1" thickBot="1" x14ac:dyDescent="0.45">
      <c r="A7" s="32" t="s">
        <v>16</v>
      </c>
      <c r="B7" s="23" t="s">
        <v>17</v>
      </c>
      <c r="C7" s="44">
        <f>IF(G1="SI",1.5*G7,0)</f>
        <v>0</v>
      </c>
      <c r="D7" s="79"/>
      <c r="E7" s="614"/>
      <c r="F7" s="306" t="s">
        <v>13</v>
      </c>
      <c r="G7" s="369"/>
      <c r="I7" s="666"/>
      <c r="J7" s="625"/>
      <c r="K7" s="18"/>
      <c r="O7" s="65" t="s">
        <v>16</v>
      </c>
      <c r="P7" s="67" t="s">
        <v>133</v>
      </c>
      <c r="Q7" s="124">
        <f>IF(T1="SI",3*T7,0)</f>
        <v>0</v>
      </c>
      <c r="R7" s="617"/>
      <c r="S7" s="85" t="s">
        <v>13</v>
      </c>
      <c r="T7" s="50"/>
      <c r="U7" s="114"/>
      <c r="V7" s="625"/>
      <c r="W7" s="625"/>
      <c r="X7" s="95" t="s">
        <v>98</v>
      </c>
      <c r="Y7" s="97" t="s">
        <v>105</v>
      </c>
      <c r="Z7" s="124">
        <f>IF(AC1="SI",IF(AC7="SI",IF(AC7="si",66,0),0),0)</f>
        <v>0</v>
      </c>
      <c r="AA7" s="673"/>
      <c r="AB7" s="99" t="s">
        <v>106</v>
      </c>
      <c r="AC7" s="100"/>
      <c r="AE7" s="625"/>
      <c r="AF7" s="625"/>
      <c r="AH7" s="65" t="s">
        <v>16</v>
      </c>
      <c r="AI7" s="67" t="s">
        <v>133</v>
      </c>
      <c r="AJ7" s="124">
        <f>IF(AM1="SI",3*AM7,0)</f>
        <v>0</v>
      </c>
      <c r="AK7" s="623"/>
      <c r="AL7" s="85" t="s">
        <v>13</v>
      </c>
      <c r="AM7" s="50"/>
      <c r="AN7" s="114"/>
      <c r="AO7" s="625"/>
      <c r="AP7" s="625"/>
    </row>
    <row r="8" spans="1:42" ht="24.75" customHeight="1" thickBot="1" x14ac:dyDescent="0.45">
      <c r="A8" s="33" t="s">
        <v>18</v>
      </c>
      <c r="B8" s="24" t="s">
        <v>19</v>
      </c>
      <c r="C8" s="44">
        <f>IF(G1="SI",1.5*G8,0)</f>
        <v>0</v>
      </c>
      <c r="D8" s="79"/>
      <c r="E8" s="614"/>
      <c r="F8" s="306" t="s">
        <v>13</v>
      </c>
      <c r="G8" s="369"/>
      <c r="I8" s="378"/>
      <c r="J8" s="378"/>
      <c r="K8" s="381"/>
      <c r="L8" s="18"/>
      <c r="O8" s="68" t="s">
        <v>18</v>
      </c>
      <c r="P8" s="69" t="s">
        <v>20</v>
      </c>
      <c r="Q8" s="124">
        <f>IF(T1="si",1.5*T8,0)</f>
        <v>0</v>
      </c>
      <c r="R8" s="617"/>
      <c r="S8" s="85" t="s">
        <v>13</v>
      </c>
      <c r="T8" s="50"/>
      <c r="U8" s="114"/>
      <c r="W8" s="20"/>
      <c r="X8" s="95" t="s">
        <v>99</v>
      </c>
      <c r="Y8" s="96" t="s">
        <v>103</v>
      </c>
      <c r="Z8" s="124">
        <f>IF(AC1="SI",IF(AC8="si",IF(AC8="si",12,0),0),0)</f>
        <v>0</v>
      </c>
      <c r="AA8" s="673"/>
      <c r="AB8" s="99" t="s">
        <v>106</v>
      </c>
      <c r="AC8" s="100"/>
      <c r="AH8" s="68" t="s">
        <v>18</v>
      </c>
      <c r="AI8" s="69" t="s">
        <v>20</v>
      </c>
      <c r="AJ8" s="124">
        <f>IF(AM1="si",1.5*AM8,0)</f>
        <v>0</v>
      </c>
      <c r="AK8" s="623"/>
      <c r="AL8" s="85" t="s">
        <v>13</v>
      </c>
      <c r="AM8" s="50"/>
      <c r="AN8" s="114"/>
      <c r="AP8" s="20"/>
    </row>
    <row r="9" spans="1:42" ht="26.75" customHeight="1" thickBot="1" x14ac:dyDescent="0.45">
      <c r="A9" s="33" t="s">
        <v>21</v>
      </c>
      <c r="B9" s="24" t="s">
        <v>22</v>
      </c>
      <c r="C9" s="44">
        <f>IF(G1="SI",3*G9,0)</f>
        <v>0</v>
      </c>
      <c r="D9" s="79"/>
      <c r="E9" s="614"/>
      <c r="F9" s="306" t="s">
        <v>13</v>
      </c>
      <c r="G9" s="369"/>
      <c r="I9" s="110"/>
      <c r="J9" s="110"/>
      <c r="K9" s="110"/>
      <c r="L9" s="109"/>
      <c r="O9" s="68" t="s">
        <v>21</v>
      </c>
      <c r="P9" s="69" t="s">
        <v>23</v>
      </c>
      <c r="Q9" s="124">
        <f>IF(T1="SI",1.5*T9,0)</f>
        <v>0</v>
      </c>
      <c r="R9" s="617"/>
      <c r="S9" s="85" t="s">
        <v>13</v>
      </c>
      <c r="T9" s="50"/>
      <c r="X9" s="101" t="s">
        <v>100</v>
      </c>
      <c r="Y9" s="102" t="s">
        <v>104</v>
      </c>
      <c r="Z9" s="124">
        <f>IF(AC1="si",          IF(AND(AC9&gt;0,AE9="si"),30+(AC9*12),AC9*12),0)</f>
        <v>0</v>
      </c>
      <c r="AA9" s="673"/>
      <c r="AB9" s="99" t="s">
        <v>152</v>
      </c>
      <c r="AC9" s="100"/>
      <c r="AD9" s="165" t="s">
        <v>153</v>
      </c>
      <c r="AE9" s="190"/>
      <c r="AH9" s="68" t="s">
        <v>21</v>
      </c>
      <c r="AI9" s="69" t="s">
        <v>23</v>
      </c>
      <c r="AJ9" s="124">
        <f>IF(AM1="SI",1.5*AM9,0)</f>
        <v>0</v>
      </c>
      <c r="AK9" s="623"/>
      <c r="AL9" s="85" t="s">
        <v>13</v>
      </c>
      <c r="AM9" s="50"/>
    </row>
    <row r="10" spans="1:42" ht="33.75" customHeight="1" thickBot="1" x14ac:dyDescent="0.45">
      <c r="A10" s="33" t="s">
        <v>24</v>
      </c>
      <c r="B10" s="24" t="s">
        <v>25</v>
      </c>
      <c r="C10" s="44">
        <f>IF(G1="SI",9*G10,0)</f>
        <v>0</v>
      </c>
      <c r="D10" s="79"/>
      <c r="E10" s="614"/>
      <c r="F10" s="306" t="s">
        <v>13</v>
      </c>
      <c r="G10" s="369"/>
      <c r="I10" s="110"/>
      <c r="J10" s="110"/>
      <c r="K10" s="110"/>
      <c r="L10" s="110"/>
      <c r="O10" s="68" t="s">
        <v>24</v>
      </c>
      <c r="P10" s="69" t="s">
        <v>26</v>
      </c>
      <c r="Q10" s="124">
        <f>IF(T1="SI",3*T10,0)</f>
        <v>0</v>
      </c>
      <c r="R10" s="617"/>
      <c r="S10" s="85" t="s">
        <v>13</v>
      </c>
      <c r="T10" s="50"/>
      <c r="X10" s="626" t="s">
        <v>121</v>
      </c>
      <c r="Y10" s="627"/>
      <c r="Z10" s="104">
        <f>IF(SUM(Z4:Z9)=0,0,SUM(Z4:Z9))</f>
        <v>0</v>
      </c>
      <c r="AA10" s="673"/>
      <c r="AB10" s="93"/>
      <c r="AC10" s="94"/>
      <c r="AH10" s="68" t="s">
        <v>24</v>
      </c>
      <c r="AI10" s="69" t="s">
        <v>26</v>
      </c>
      <c r="AJ10" s="124">
        <f>IF(AM1="SI",3*AM10,0)</f>
        <v>0</v>
      </c>
      <c r="AK10" s="623"/>
      <c r="AL10" s="85" t="s">
        <v>13</v>
      </c>
      <c r="AM10" s="50"/>
    </row>
    <row r="11" spans="1:42" ht="36" customHeight="1" thickBot="1" x14ac:dyDescent="0.45">
      <c r="A11" s="33" t="s">
        <v>27</v>
      </c>
      <c r="B11" s="24" t="s">
        <v>28</v>
      </c>
      <c r="C11" s="44">
        <f>IF(G1="SI",3*G11,0)</f>
        <v>0</v>
      </c>
      <c r="D11" s="79"/>
      <c r="E11" s="614"/>
      <c r="F11" s="306" t="s">
        <v>13</v>
      </c>
      <c r="G11" s="369"/>
      <c r="I11" s="287"/>
      <c r="J11" s="287"/>
      <c r="K11" s="287"/>
      <c r="L11" s="110"/>
      <c r="O11" s="68" t="s">
        <v>27</v>
      </c>
      <c r="P11" s="69" t="s">
        <v>29</v>
      </c>
      <c r="Q11" s="124">
        <f>IF(T1="si",12*T11,0)</f>
        <v>0</v>
      </c>
      <c r="R11" s="617"/>
      <c r="S11" s="85" t="s">
        <v>13</v>
      </c>
      <c r="T11" s="50"/>
      <c r="X11" s="92" t="s">
        <v>11</v>
      </c>
      <c r="Y11" s="66" t="s">
        <v>107</v>
      </c>
      <c r="Z11" s="124">
        <f>IF(AC1="si",IF(AC11&gt;0,3*AC11,0),0)</f>
        <v>0</v>
      </c>
      <c r="AA11" s="673"/>
      <c r="AB11" s="85" t="s">
        <v>13</v>
      </c>
      <c r="AC11" s="50"/>
      <c r="AH11" s="68" t="s">
        <v>27</v>
      </c>
      <c r="AI11" s="69" t="s">
        <v>29</v>
      </c>
      <c r="AJ11" s="124">
        <f>IF(AM1="si",12*AM11,0)</f>
        <v>0</v>
      </c>
      <c r="AK11" s="623"/>
      <c r="AL11" s="85" t="s">
        <v>13</v>
      </c>
      <c r="AM11" s="50"/>
    </row>
    <row r="12" spans="1:42" ht="30.75" customHeight="1" thickBot="1" x14ac:dyDescent="0.45">
      <c r="A12" s="33" t="s">
        <v>30</v>
      </c>
      <c r="B12" s="24" t="s">
        <v>29</v>
      </c>
      <c r="C12" s="44">
        <f>IF(G1="SI",12*G12,0)</f>
        <v>0</v>
      </c>
      <c r="D12" s="79"/>
      <c r="E12" s="614"/>
      <c r="F12" s="306" t="s">
        <v>13</v>
      </c>
      <c r="G12" s="369"/>
      <c r="I12" s="287"/>
      <c r="J12" s="287"/>
      <c r="K12" s="287"/>
      <c r="L12" s="111"/>
      <c r="O12" s="68" t="s">
        <v>30</v>
      </c>
      <c r="P12" s="69" t="s">
        <v>31</v>
      </c>
      <c r="Q12" s="124">
        <f>IF(T1="si",12*T12,0)</f>
        <v>0</v>
      </c>
      <c r="R12" s="617"/>
      <c r="S12" s="85" t="s">
        <v>13</v>
      </c>
      <c r="T12" s="50"/>
      <c r="X12" s="65" t="s">
        <v>16</v>
      </c>
      <c r="Y12" s="67" t="s">
        <v>108</v>
      </c>
      <c r="Z12" s="124">
        <f>IF(AC1="SI",IF(AC12&gt;0,1.5*AC12,0),0)</f>
        <v>0</v>
      </c>
      <c r="AA12" s="673"/>
      <c r="AB12" s="85" t="s">
        <v>13</v>
      </c>
      <c r="AC12" s="50"/>
      <c r="AH12" s="68" t="s">
        <v>30</v>
      </c>
      <c r="AI12" s="69" t="s">
        <v>31</v>
      </c>
      <c r="AJ12" s="124">
        <f>IF(AM1="si",12*AM12,0)</f>
        <v>0</v>
      </c>
      <c r="AK12" s="623"/>
      <c r="AL12" s="85" t="s">
        <v>13</v>
      </c>
      <c r="AM12" s="50"/>
    </row>
    <row r="13" spans="1:42" ht="25.5" customHeight="1" thickBot="1" x14ac:dyDescent="0.45">
      <c r="A13" s="33" t="s">
        <v>32</v>
      </c>
      <c r="B13" s="24" t="s">
        <v>31</v>
      </c>
      <c r="C13" s="44">
        <f>IF(G1="SI",12*G13,0)</f>
        <v>0</v>
      </c>
      <c r="D13" s="79"/>
      <c r="E13" s="614"/>
      <c r="F13" s="306" t="s">
        <v>13</v>
      </c>
      <c r="G13" s="369"/>
      <c r="I13" s="287"/>
      <c r="J13" s="287"/>
      <c r="K13" s="287"/>
      <c r="L13" s="111"/>
      <c r="O13" s="68" t="s">
        <v>32</v>
      </c>
      <c r="P13" s="69" t="s">
        <v>33</v>
      </c>
      <c r="Q13" s="124">
        <f>IF(T1="SI",12*T13,0)</f>
        <v>0</v>
      </c>
      <c r="R13" s="617"/>
      <c r="S13" s="85" t="s">
        <v>13</v>
      </c>
      <c r="T13" s="50"/>
      <c r="X13" s="68" t="s">
        <v>18</v>
      </c>
      <c r="Y13" s="69" t="s">
        <v>23</v>
      </c>
      <c r="Z13" s="124">
        <f>IF(AC1="SI",IF(AC13&gt;0,1.5*AC13,0),0)</f>
        <v>0</v>
      </c>
      <c r="AA13" s="673"/>
      <c r="AB13" s="85" t="s">
        <v>13</v>
      </c>
      <c r="AC13" s="50"/>
      <c r="AH13" s="68" t="s">
        <v>32</v>
      </c>
      <c r="AI13" s="69" t="s">
        <v>33</v>
      </c>
      <c r="AJ13" s="124">
        <f>IF(AM1="SI",12*AM13,0)</f>
        <v>0</v>
      </c>
      <c r="AK13" s="623"/>
      <c r="AL13" s="85" t="s">
        <v>13</v>
      </c>
      <c r="AM13" s="50"/>
    </row>
    <row r="14" spans="1:42" ht="31.5" customHeight="1" thickBot="1" x14ac:dyDescent="0.45">
      <c r="A14" s="33" t="s">
        <v>34</v>
      </c>
      <c r="B14" s="24" t="s">
        <v>35</v>
      </c>
      <c r="C14" s="44">
        <f>IF(G1="si",12*G14,0)</f>
        <v>0</v>
      </c>
      <c r="D14" s="79"/>
      <c r="E14" s="614"/>
      <c r="F14" s="306" t="s">
        <v>13</v>
      </c>
      <c r="G14" s="369"/>
      <c r="I14" s="287"/>
      <c r="J14" s="287"/>
      <c r="K14" s="287"/>
      <c r="L14" s="111"/>
      <c r="O14" s="68" t="s">
        <v>34</v>
      </c>
      <c r="P14" s="69" t="s">
        <v>36</v>
      </c>
      <c r="Q14" s="124">
        <f>IF(T1="SI",12*T14,0)</f>
        <v>0</v>
      </c>
      <c r="R14" s="617"/>
      <c r="S14" s="85" t="s">
        <v>13</v>
      </c>
      <c r="T14" s="50"/>
      <c r="X14" s="68" t="s">
        <v>21</v>
      </c>
      <c r="Y14" s="69" t="s">
        <v>109</v>
      </c>
      <c r="Z14" s="124">
        <f>IF(AC1="SI",IF(AC14&gt;0,3*AC14,0),0)</f>
        <v>0</v>
      </c>
      <c r="AA14" s="673"/>
      <c r="AB14" s="85" t="s">
        <v>13</v>
      </c>
      <c r="AC14" s="50"/>
      <c r="AH14" s="68" t="s">
        <v>34</v>
      </c>
      <c r="AI14" s="69" t="s">
        <v>36</v>
      </c>
      <c r="AJ14" s="124">
        <f>IF(AM1="SI",12*AM14,0)</f>
        <v>0</v>
      </c>
      <c r="AK14" s="623"/>
      <c r="AL14" s="85" t="s">
        <v>13</v>
      </c>
      <c r="AM14" s="50"/>
    </row>
    <row r="15" spans="1:42" ht="25.5" customHeight="1" thickBot="1" x14ac:dyDescent="0.45">
      <c r="A15" s="33" t="s">
        <v>37</v>
      </c>
      <c r="B15" s="24" t="s">
        <v>38</v>
      </c>
      <c r="C15" s="44">
        <f>IF(G1="si",12*G15,0)</f>
        <v>0</v>
      </c>
      <c r="D15" s="79"/>
      <c r="E15" s="614"/>
      <c r="F15" s="306" t="s">
        <v>13</v>
      </c>
      <c r="G15" s="369"/>
      <c r="I15" s="288"/>
      <c r="J15" s="288"/>
      <c r="K15" s="288"/>
      <c r="L15" s="111"/>
      <c r="O15" s="68" t="s">
        <v>37</v>
      </c>
      <c r="P15" s="69" t="s">
        <v>39</v>
      </c>
      <c r="Q15" s="124">
        <f>IF(T1="SI",IF(T15&gt;0,2,0),0)</f>
        <v>0</v>
      </c>
      <c r="R15" s="617"/>
      <c r="S15" s="85" t="s">
        <v>13</v>
      </c>
      <c r="T15" s="50"/>
      <c r="X15" s="68" t="s">
        <v>24</v>
      </c>
      <c r="Y15" s="69" t="s">
        <v>118</v>
      </c>
      <c r="Z15" s="124">
        <f>IF(AC1="SI",IF(AC15&gt;0,9*AC15,0),0)</f>
        <v>0</v>
      </c>
      <c r="AA15" s="673"/>
      <c r="AB15" s="85" t="s">
        <v>13</v>
      </c>
      <c r="AC15" s="50"/>
      <c r="AH15" s="68" t="s">
        <v>37</v>
      </c>
      <c r="AI15" s="69" t="s">
        <v>39</v>
      </c>
      <c r="AJ15" s="124">
        <f>IF(AM1="SI",IF(AM15&gt;0,2,0),0)</f>
        <v>0</v>
      </c>
      <c r="AK15" s="623"/>
      <c r="AL15" s="85" t="s">
        <v>13</v>
      </c>
      <c r="AM15" s="50"/>
    </row>
    <row r="16" spans="1:42" ht="34.5" customHeight="1" thickBot="1" x14ac:dyDescent="0.45">
      <c r="A16" s="33" t="s">
        <v>40</v>
      </c>
      <c r="B16" s="24" t="s">
        <v>39</v>
      </c>
      <c r="C16" s="44">
        <f>IF(G1="si",IF(G16="si",2,0),0)</f>
        <v>0</v>
      </c>
      <c r="D16" s="80"/>
      <c r="E16" s="614"/>
      <c r="F16" s="86" t="s">
        <v>41</v>
      </c>
      <c r="G16" s="369"/>
      <c r="I16" s="288"/>
      <c r="J16" s="288"/>
      <c r="K16" s="288"/>
      <c r="L16" s="111"/>
      <c r="O16" s="68" t="s">
        <v>40</v>
      </c>
      <c r="P16" s="1" t="s">
        <v>42</v>
      </c>
      <c r="Q16" s="124">
        <f>IF(T1="SI",9*T16,0)</f>
        <v>0</v>
      </c>
      <c r="R16" s="617"/>
      <c r="S16" s="85" t="s">
        <v>13</v>
      </c>
      <c r="T16" s="50"/>
      <c r="X16" s="68" t="s">
        <v>27</v>
      </c>
      <c r="Y16" s="69" t="s">
        <v>117</v>
      </c>
      <c r="Z16" s="124">
        <f>IF(AC1="SI",IF(AC16&gt;0,3*AC16,0),0)</f>
        <v>0</v>
      </c>
      <c r="AA16" s="673"/>
      <c r="AB16" s="85" t="s">
        <v>13</v>
      </c>
      <c r="AC16" s="50"/>
      <c r="AH16" s="68" t="s">
        <v>40</v>
      </c>
      <c r="AI16" s="1" t="s">
        <v>42</v>
      </c>
      <c r="AJ16" s="124">
        <f>IF(AM1="SI",9*AM16,0)</f>
        <v>0</v>
      </c>
      <c r="AK16" s="623"/>
      <c r="AL16" s="85" t="s">
        <v>13</v>
      </c>
      <c r="AM16" s="50"/>
    </row>
    <row r="17" spans="1:41" ht="25.5" customHeight="1" thickBot="1" x14ac:dyDescent="0.45">
      <c r="A17" s="33" t="s">
        <v>43</v>
      </c>
      <c r="B17" s="24" t="s">
        <v>44</v>
      </c>
      <c r="C17" s="44">
        <f>IF(G1="si",IF(G17="si",6,0),0)</f>
        <v>0</v>
      </c>
      <c r="D17" s="80"/>
      <c r="E17" s="614"/>
      <c r="F17" s="86" t="s">
        <v>41</v>
      </c>
      <c r="G17" s="369"/>
      <c r="I17" s="288"/>
      <c r="J17" s="288"/>
      <c r="K17" s="288"/>
      <c r="L17" s="112"/>
      <c r="O17" s="68" t="s">
        <v>43</v>
      </c>
      <c r="P17" s="69" t="s">
        <v>45</v>
      </c>
      <c r="Q17" s="124">
        <f>IF(T1="SI",6*T17,0)</f>
        <v>0</v>
      </c>
      <c r="R17" s="617"/>
      <c r="S17" s="85" t="s">
        <v>13</v>
      </c>
      <c r="T17" s="50"/>
      <c r="X17" s="68" t="s">
        <v>30</v>
      </c>
      <c r="Y17" s="69" t="s">
        <v>110</v>
      </c>
      <c r="Z17" s="124">
        <f>IF(AC1="SI",IF(AC17&gt;0,12*AC17,0),0)</f>
        <v>0</v>
      </c>
      <c r="AA17" s="673"/>
      <c r="AB17" s="85" t="s">
        <v>13</v>
      </c>
      <c r="AC17" s="50"/>
      <c r="AH17" s="68" t="s">
        <v>43</v>
      </c>
      <c r="AI17" s="69" t="s">
        <v>45</v>
      </c>
      <c r="AJ17" s="124">
        <f>IF(AM1="SI",6*AM17,0)</f>
        <v>0</v>
      </c>
      <c r="AK17" s="623"/>
      <c r="AL17" s="85" t="s">
        <v>13</v>
      </c>
      <c r="AM17" s="50"/>
    </row>
    <row r="18" spans="1:41" ht="23.25" customHeight="1" thickBot="1" x14ac:dyDescent="0.45">
      <c r="A18" s="33" t="s">
        <v>46</v>
      </c>
      <c r="B18" s="24" t="s">
        <v>47</v>
      </c>
      <c r="C18" s="44">
        <f>IF(G1="si",IF(G18="si",3,0),0)</f>
        <v>0</v>
      </c>
      <c r="D18" s="80"/>
      <c r="E18" s="614"/>
      <c r="F18" s="86" t="s">
        <v>41</v>
      </c>
      <c r="G18" s="369"/>
      <c r="I18" s="288"/>
      <c r="J18" s="288"/>
      <c r="K18" s="288"/>
      <c r="L18" s="112"/>
      <c r="O18" s="68" t="s">
        <v>46</v>
      </c>
      <c r="P18" s="69" t="s">
        <v>48</v>
      </c>
      <c r="Q18" s="124">
        <f>IF(T1="SI",3*T18,0)</f>
        <v>0</v>
      </c>
      <c r="R18" s="617"/>
      <c r="S18" s="85" t="s">
        <v>13</v>
      </c>
      <c r="T18" s="50"/>
      <c r="X18" s="68" t="s">
        <v>32</v>
      </c>
      <c r="Y18" s="69" t="s">
        <v>111</v>
      </c>
      <c r="Z18" s="124">
        <f>IF(AC1="SI",IF(AC18&gt;0,3*AC18,),0)</f>
        <v>0</v>
      </c>
      <c r="AA18" s="673"/>
      <c r="AB18" s="85" t="s">
        <v>13</v>
      </c>
      <c r="AC18" s="50"/>
      <c r="AH18" s="68" t="s">
        <v>46</v>
      </c>
      <c r="AI18" s="69" t="s">
        <v>48</v>
      </c>
      <c r="AJ18" s="124">
        <f>IF(AM1="SI",3*AM18,0)</f>
        <v>0</v>
      </c>
      <c r="AK18" s="623"/>
      <c r="AL18" s="85" t="s">
        <v>13</v>
      </c>
      <c r="AM18" s="50"/>
    </row>
    <row r="19" spans="1:41" ht="27" customHeight="1" thickBot="1" x14ac:dyDescent="0.45">
      <c r="A19" s="33" t="s">
        <v>49</v>
      </c>
      <c r="B19" s="25" t="s">
        <v>50</v>
      </c>
      <c r="C19" s="44">
        <f>IF(G1="si",IF(G19=0,0,IF(OR(G19="C1",G19="C2",G19="B2"),IF(G19="b2",3,IF(G19="c1",4,6)))),0)</f>
        <v>0</v>
      </c>
      <c r="D19" s="81"/>
      <c r="E19" s="614"/>
      <c r="F19" s="86" t="s">
        <v>51</v>
      </c>
      <c r="G19" s="370"/>
      <c r="H19" s="662" t="str">
        <f>IF(AND(G19&lt;&gt;"B2",G19&lt;&gt;"C1",G19&lt;&gt;"C2",G19&lt;&gt;""),"Inserire Cert.ne !"," ")</f>
        <v xml:space="preserve"> </v>
      </c>
      <c r="I19" s="663"/>
      <c r="J19" s="58"/>
      <c r="K19" s="58"/>
      <c r="L19" s="112"/>
      <c r="O19" s="68" t="s">
        <v>49</v>
      </c>
      <c r="P19" s="70" t="s">
        <v>52</v>
      </c>
      <c r="Q19" s="124">
        <f>IF(T1="SI",IF(T19=0,0,IF(OR(T19="C1",T19="C2",T19="B2"),IF(T19="b2",3,IF(T19="c1",4,6)))),0)</f>
        <v>0</v>
      </c>
      <c r="R19" s="617"/>
      <c r="S19" s="145" t="s">
        <v>51</v>
      </c>
      <c r="T19" s="51"/>
      <c r="U19" s="664" t="str">
        <f>IF(AND(T19&lt;&gt;"B2",T19&lt;&gt;"C1",T19&lt;&gt;"C2",T19&lt;&gt;""),"Inserire Cert.ne !"," ")</f>
        <v xml:space="preserve"> </v>
      </c>
      <c r="V19" s="665"/>
      <c r="X19" s="68" t="s">
        <v>34</v>
      </c>
      <c r="Y19" s="69" t="s">
        <v>112</v>
      </c>
      <c r="Z19" s="124">
        <f>IF(AC1="SI",IF(AC19&gt;0,12*AC19,),0)</f>
        <v>0</v>
      </c>
      <c r="AA19" s="673"/>
      <c r="AB19" s="85" t="s">
        <v>13</v>
      </c>
      <c r="AC19" s="50"/>
      <c r="AH19" s="68" t="s">
        <v>49</v>
      </c>
      <c r="AI19" s="70" t="s">
        <v>52</v>
      </c>
      <c r="AJ19" s="124">
        <f>IF(AM1="SI",IF(AM19=0,0,IF(OR(AM19="C1",AM19="C2",AM19="B2"),IF(AM19="b2",3,IF(AM19="c1",4,6)))),0)</f>
        <v>0</v>
      </c>
      <c r="AK19" s="623"/>
      <c r="AL19" s="145" t="s">
        <v>51</v>
      </c>
      <c r="AM19" s="51"/>
      <c r="AN19" s="664" t="str">
        <f>IF(AND(AM19&lt;&gt;"B2",AM19&lt;&gt;"C1",AM19&lt;&gt;"C2",AM19&lt;&gt;""),"Inserire Cert.ne !"," ")</f>
        <v xml:space="preserve"> </v>
      </c>
      <c r="AO19" s="665"/>
    </row>
    <row r="20" spans="1:41" ht="21" customHeight="1" thickBot="1" x14ac:dyDescent="0.45">
      <c r="A20" s="34" t="s">
        <v>53</v>
      </c>
      <c r="B20" s="26" t="s">
        <v>54</v>
      </c>
      <c r="C20" s="44">
        <f>IF(G1="SI",1*G20,0)</f>
        <v>0</v>
      </c>
      <c r="D20" s="82"/>
      <c r="E20" s="614"/>
      <c r="F20" s="307" t="s">
        <v>13</v>
      </c>
      <c r="G20" s="371"/>
      <c r="I20" s="111"/>
      <c r="J20" s="111"/>
      <c r="K20" s="111"/>
      <c r="L20" s="112"/>
      <c r="O20" s="71" t="s">
        <v>53</v>
      </c>
      <c r="P20" s="72" t="s">
        <v>55</v>
      </c>
      <c r="Q20" s="124">
        <f>IF(T1="SI",IF(T20&gt;3,3,1*T20),0)</f>
        <v>0</v>
      </c>
      <c r="R20" s="617"/>
      <c r="S20" s="87" t="s">
        <v>13</v>
      </c>
      <c r="T20" s="52"/>
      <c r="U20" s="114"/>
      <c r="X20" s="68" t="s">
        <v>37</v>
      </c>
      <c r="Y20" s="69" t="s">
        <v>113</v>
      </c>
      <c r="Z20" s="124">
        <f>IF(AC1="SI",IF(AC20&gt;0,12*AC20,0),0)</f>
        <v>0</v>
      </c>
      <c r="AA20" s="673"/>
      <c r="AB20" s="85" t="s">
        <v>13</v>
      </c>
      <c r="AC20" s="50"/>
      <c r="AH20" s="71" t="s">
        <v>53</v>
      </c>
      <c r="AI20" s="72" t="s">
        <v>55</v>
      </c>
      <c r="AJ20" s="124">
        <f>IF(AM1="SI",IF(AM20&gt;3,3,1*AM20),0)</f>
        <v>0</v>
      </c>
      <c r="AK20" s="623"/>
      <c r="AL20" s="87" t="s">
        <v>13</v>
      </c>
      <c r="AM20" s="52"/>
      <c r="AN20" s="114"/>
    </row>
    <row r="21" spans="1:41" ht="32.25" customHeight="1" thickBot="1" x14ac:dyDescent="0.45">
      <c r="A21" s="34" t="s">
        <v>56</v>
      </c>
      <c r="B21" s="26" t="s">
        <v>57</v>
      </c>
      <c r="C21" s="44">
        <f>IF(G1="si",3*G21,0)</f>
        <v>0</v>
      </c>
      <c r="D21" s="82"/>
      <c r="E21" s="614"/>
      <c r="F21" s="307" t="s">
        <v>13</v>
      </c>
      <c r="G21" s="372"/>
      <c r="O21" s="71" t="s">
        <v>56</v>
      </c>
      <c r="P21" s="72" t="s">
        <v>58</v>
      </c>
      <c r="Q21" s="124">
        <f>IF(T1="SI",3*T21,0)</f>
        <v>0</v>
      </c>
      <c r="R21" s="617"/>
      <c r="S21" s="87" t="s">
        <v>13</v>
      </c>
      <c r="T21" s="53"/>
      <c r="U21" s="114"/>
      <c r="X21" s="68" t="s">
        <v>40</v>
      </c>
      <c r="Y21" s="69" t="s">
        <v>119</v>
      </c>
      <c r="Z21" s="124">
        <f>IF(AC1="SI",IF(AC21&gt;0,IF(AC21&gt;1,2,0),0),0)</f>
        <v>0</v>
      </c>
      <c r="AA21" s="673"/>
      <c r="AB21" s="85" t="s">
        <v>13</v>
      </c>
      <c r="AC21" s="50"/>
      <c r="AH21" s="71" t="s">
        <v>56</v>
      </c>
      <c r="AI21" s="72" t="s">
        <v>58</v>
      </c>
      <c r="AJ21" s="124">
        <f>IF(AM1="SI",3*AM21,0)</f>
        <v>0</v>
      </c>
      <c r="AK21" s="623"/>
      <c r="AL21" s="87" t="s">
        <v>13</v>
      </c>
      <c r="AM21" s="53"/>
      <c r="AN21" s="114"/>
    </row>
    <row r="22" spans="1:41" ht="24.7" customHeight="1" thickBot="1" x14ac:dyDescent="0.45">
      <c r="A22" s="36" t="s">
        <v>59</v>
      </c>
      <c r="B22" s="27" t="s">
        <v>60</v>
      </c>
      <c r="C22" s="44">
        <f>IF(G1="si",IF(G22&gt;4,2,0.5*G22),0)</f>
        <v>0</v>
      </c>
      <c r="D22" s="83"/>
      <c r="E22" s="614"/>
      <c r="F22" s="307" t="s">
        <v>13</v>
      </c>
      <c r="G22" s="373"/>
      <c r="I22" s="111"/>
      <c r="J22" s="111"/>
      <c r="K22" s="111"/>
      <c r="O22" s="73" t="s">
        <v>59</v>
      </c>
      <c r="P22" s="74" t="s">
        <v>60</v>
      </c>
      <c r="Q22" s="124">
        <f>IF(T22&gt;4,2,0.5*T22)</f>
        <v>0</v>
      </c>
      <c r="R22" s="617"/>
      <c r="S22" s="87" t="s">
        <v>13</v>
      </c>
      <c r="T22" s="54"/>
      <c r="U22" s="114"/>
      <c r="X22" s="68" t="s">
        <v>43</v>
      </c>
      <c r="Y22" s="69" t="s">
        <v>114</v>
      </c>
      <c r="Z22" s="124">
        <f>IF(AC1="SI",IF(AC22&gt;0,6*AC22,0),0)</f>
        <v>0</v>
      </c>
      <c r="AA22" s="673"/>
      <c r="AB22" s="85" t="s">
        <v>13</v>
      </c>
      <c r="AC22" s="50"/>
      <c r="AH22" s="73" t="s">
        <v>59</v>
      </c>
      <c r="AI22" s="74" t="s">
        <v>60</v>
      </c>
      <c r="AJ22" s="124">
        <f>IF(AM22&gt;4,2,0.5*AM22)</f>
        <v>0</v>
      </c>
      <c r="AK22" s="623"/>
      <c r="AL22" s="87" t="s">
        <v>13</v>
      </c>
      <c r="AM22" s="54"/>
      <c r="AN22" s="114"/>
    </row>
    <row r="23" spans="1:41" ht="31.5" customHeight="1" thickBot="1" x14ac:dyDescent="0.5">
      <c r="A23" s="38"/>
      <c r="B23" s="28" t="s">
        <v>61</v>
      </c>
      <c r="C23" s="121">
        <f>SUM(C6:C22)</f>
        <v>0</v>
      </c>
      <c r="D23" s="84"/>
      <c r="E23" s="614"/>
      <c r="F23" s="630"/>
      <c r="G23" s="631"/>
      <c r="I23" s="111"/>
      <c r="J23" s="111"/>
      <c r="K23" s="111"/>
      <c r="O23" s="75"/>
      <c r="P23" s="76" t="s">
        <v>61</v>
      </c>
      <c r="Q23" s="103">
        <f>SUM(Q6:Q22)</f>
        <v>0</v>
      </c>
      <c r="R23" s="617"/>
      <c r="S23" s="77"/>
      <c r="T23" s="61"/>
      <c r="U23" s="114"/>
      <c r="X23" s="68" t="s">
        <v>46</v>
      </c>
      <c r="Y23" s="69" t="s">
        <v>115</v>
      </c>
      <c r="Z23" s="124">
        <f>IF(AC1="si",IF(AC23&gt;0,3*AC23,0),0)</f>
        <v>0</v>
      </c>
      <c r="AA23" s="673"/>
      <c r="AB23" s="85" t="s">
        <v>13</v>
      </c>
      <c r="AC23" s="50"/>
      <c r="AH23" s="75"/>
      <c r="AI23" s="76" t="s">
        <v>61</v>
      </c>
      <c r="AJ23" s="103">
        <f>SUM(AJ6:AJ22)</f>
        <v>0</v>
      </c>
      <c r="AK23" s="623"/>
      <c r="AL23" s="77"/>
      <c r="AM23" s="61"/>
      <c r="AN23" s="114"/>
    </row>
    <row r="24" spans="1:41" ht="30.7" customHeight="1" thickBot="1" x14ac:dyDescent="0.45">
      <c r="A24" s="195" t="s">
        <v>160</v>
      </c>
      <c r="B24" s="196" t="s">
        <v>222</v>
      </c>
      <c r="C24" s="194">
        <f>+'TITOLI SERVIZIO'!EL42</f>
        <v>0</v>
      </c>
      <c r="D24" s="45"/>
      <c r="E24" s="614"/>
      <c r="F24" s="330" t="s">
        <v>244</v>
      </c>
      <c r="G24" s="7"/>
      <c r="I24" s="112"/>
      <c r="J24" s="112"/>
      <c r="K24" s="112"/>
      <c r="O24" s="195" t="s">
        <v>160</v>
      </c>
      <c r="P24" s="196" t="s">
        <v>222</v>
      </c>
      <c r="Q24" s="339">
        <f>+'TITOLI SERVIZIO'!EL42</f>
        <v>0</v>
      </c>
      <c r="R24" s="617"/>
      <c r="S24" s="330" t="s">
        <v>244</v>
      </c>
      <c r="T24" s="7"/>
      <c r="U24" s="114"/>
      <c r="X24" s="68" t="s">
        <v>49</v>
      </c>
      <c r="Y24" s="70" t="s">
        <v>52</v>
      </c>
      <c r="Z24" s="44">
        <f>IF(AC1="SI",IF(AC24=0,0,IF(OR(AC24="C1",AC24="C2",AC24="B2"),IF(AC24="b2",3,IF(AC24="c1",4,6)))),0)</f>
        <v>0</v>
      </c>
      <c r="AA24" s="673"/>
      <c r="AB24" s="145" t="s">
        <v>51</v>
      </c>
      <c r="AC24" s="50"/>
      <c r="AD24" s="664" t="str">
        <f>IF(AND(AC24&lt;&gt;"B2",AC24&lt;&gt;"C1",AC24&lt;&gt;"C2",AC24&lt;&gt;""),"Inserire Cert.ne !"," ")</f>
        <v xml:space="preserve"> </v>
      </c>
      <c r="AE24" s="665"/>
      <c r="AH24" s="195" t="s">
        <v>160</v>
      </c>
      <c r="AI24" s="196" t="s">
        <v>222</v>
      </c>
      <c r="AJ24" s="303">
        <f>+'TITOLI SERVIZIO'!EL42</f>
        <v>0</v>
      </c>
      <c r="AK24" s="623"/>
      <c r="AL24" s="296" t="s">
        <v>244</v>
      </c>
      <c r="AM24" s="7"/>
      <c r="AN24" s="114"/>
    </row>
    <row r="25" spans="1:41" ht="25.5" customHeight="1" thickBot="1" x14ac:dyDescent="0.45">
      <c r="A25" s="119"/>
      <c r="B25" s="196" t="s">
        <v>223</v>
      </c>
      <c r="C25" s="194">
        <f>+'TITOLI SERVIZIO'!FD42</f>
        <v>0</v>
      </c>
      <c r="D25" s="82"/>
      <c r="E25" s="614"/>
      <c r="F25" s="331">
        <f>IF((C24+C25)&lt;&gt;'TITOLI SERVIZIO'!EU42,"ERRORE",+'TITOLI SERVIZIO'!EU42)</f>
        <v>0</v>
      </c>
      <c r="G25" s="7"/>
      <c r="I25" s="112"/>
      <c r="J25" s="112"/>
      <c r="K25" s="112"/>
      <c r="O25" s="119"/>
      <c r="P25" s="196" t="s">
        <v>223</v>
      </c>
      <c r="Q25" s="339">
        <f>+'TITOLI SERVIZIO'!FD42</f>
        <v>0</v>
      </c>
      <c r="R25" s="617"/>
      <c r="S25" s="297">
        <f>IF((Q24+Q25)&lt;&gt;'TITOLI SERVIZIO'!EU42,"ERRORE",+'TITOLI SERVIZIO'!EU42)</f>
        <v>0</v>
      </c>
      <c r="T25" s="7"/>
      <c r="U25" s="114"/>
      <c r="X25" s="71" t="s">
        <v>53</v>
      </c>
      <c r="Y25" s="72" t="s">
        <v>55</v>
      </c>
      <c r="Z25" s="124">
        <f>IF(AC1="SI",IF(AC25&gt;0,1*AC25,0),0)</f>
        <v>0</v>
      </c>
      <c r="AA25" s="673"/>
      <c r="AB25" s="87" t="s">
        <v>13</v>
      </c>
      <c r="AC25" s="132"/>
      <c r="AD25" s="134" t="str">
        <f>IF(AND(AC25&lt;&gt;"B2",AC25&lt;&gt;"C1",AC25&lt;&gt;"C2",AC25&lt;&gt;""),"Inserire Cert.ne !"," ")</f>
        <v xml:space="preserve"> </v>
      </c>
      <c r="AE25" s="115"/>
      <c r="AH25" s="119"/>
      <c r="AI25" s="196" t="s">
        <v>223</v>
      </c>
      <c r="AJ25" s="303">
        <f>+'TITOLI SERVIZIO'!FD42</f>
        <v>0</v>
      </c>
      <c r="AK25" s="623"/>
      <c r="AL25" s="297">
        <f>IF((AJ24+AJ25)&lt;&gt;'TITOLI SERVIZIO'!EU42,"ERRORE",+'TITOLI SERVIZIO'!EU42)</f>
        <v>0</v>
      </c>
      <c r="AM25" s="7"/>
      <c r="AN25" s="114"/>
    </row>
    <row r="26" spans="1:41" ht="23.2" customHeight="1" thickBot="1" x14ac:dyDescent="0.45">
      <c r="A26" s="36"/>
      <c r="B26" s="116" t="s">
        <v>124</v>
      </c>
      <c r="C26" s="118"/>
      <c r="D26" s="83"/>
      <c r="E26" s="614"/>
      <c r="F26" s="19"/>
      <c r="G26" s="7"/>
      <c r="I26" s="112"/>
      <c r="J26" s="112"/>
      <c r="K26" s="112"/>
      <c r="O26" s="36"/>
      <c r="P26" s="116" t="s">
        <v>124</v>
      </c>
      <c r="Q26" s="304"/>
      <c r="R26" s="617"/>
      <c r="S26" s="19"/>
      <c r="T26" s="7"/>
      <c r="X26" s="71" t="s">
        <v>56</v>
      </c>
      <c r="Y26" s="72" t="s">
        <v>120</v>
      </c>
      <c r="Z26" s="124">
        <f>IF(AC1="SI",IF(AC26&gt;0,3*AC26,0),0)</f>
        <v>0</v>
      </c>
      <c r="AA26" s="673"/>
      <c r="AB26" s="87" t="s">
        <v>13</v>
      </c>
      <c r="AC26" s="52"/>
      <c r="AH26" s="36"/>
      <c r="AI26" s="116" t="s">
        <v>124</v>
      </c>
      <c r="AJ26" s="304"/>
      <c r="AK26" s="623"/>
      <c r="AL26" s="19"/>
      <c r="AM26" s="7"/>
    </row>
    <row r="27" spans="1:41" ht="26.25" customHeight="1" thickBot="1" x14ac:dyDescent="0.45">
      <c r="A27" s="40"/>
      <c r="B27" s="117" t="s">
        <v>123</v>
      </c>
      <c r="C27" s="118"/>
      <c r="D27" s="327"/>
      <c r="E27" s="614"/>
      <c r="F27" s="19"/>
      <c r="G27" s="7"/>
      <c r="I27" s="113"/>
      <c r="J27" s="113"/>
      <c r="K27" s="113"/>
      <c r="O27" s="40"/>
      <c r="P27" s="117" t="s">
        <v>123</v>
      </c>
      <c r="Q27" s="304"/>
      <c r="R27" s="617"/>
      <c r="S27" s="19"/>
      <c r="T27" s="7"/>
      <c r="X27" s="73" t="s">
        <v>59</v>
      </c>
      <c r="Y27" s="72" t="s">
        <v>116</v>
      </c>
      <c r="Z27" s="124">
        <f>IF(AC1="SI",IF(AC27&gt;0,IF(AC27&gt;4,2,0.5*AC27),0),0)</f>
        <v>0</v>
      </c>
      <c r="AA27" s="673"/>
      <c r="AB27" s="87" t="s">
        <v>13</v>
      </c>
      <c r="AC27" s="53"/>
      <c r="AH27" s="40"/>
      <c r="AI27" s="117" t="s">
        <v>123</v>
      </c>
      <c r="AJ27" s="304"/>
      <c r="AK27" s="623"/>
      <c r="AL27" s="19"/>
      <c r="AM27" s="7"/>
    </row>
    <row r="28" spans="1:41" ht="21" thickBot="1" x14ac:dyDescent="0.5">
      <c r="A28" s="38"/>
      <c r="B28" s="216" t="s">
        <v>62</v>
      </c>
      <c r="C28" s="120">
        <f>+C24+C25-C26+C27</f>
        <v>0</v>
      </c>
      <c r="D28" s="84"/>
      <c r="E28" s="614"/>
      <c r="G28" s="7"/>
      <c r="O28" s="38"/>
      <c r="P28" s="216" t="s">
        <v>62</v>
      </c>
      <c r="Q28" s="89">
        <f>+Q24+Q25-Q26+Q27</f>
        <v>0</v>
      </c>
      <c r="R28" s="617"/>
      <c r="S28" s="19"/>
      <c r="T28" s="7"/>
      <c r="X28" s="129"/>
      <c r="Y28" s="130"/>
      <c r="Z28" s="131"/>
      <c r="AA28" s="673"/>
      <c r="AB28" s="77"/>
      <c r="AC28" s="133"/>
      <c r="AH28" s="38"/>
      <c r="AI28" s="216" t="s">
        <v>62</v>
      </c>
      <c r="AJ28" s="89">
        <f>+AJ24+AJ25-AJ26+AJ27</f>
        <v>0</v>
      </c>
      <c r="AK28" s="623"/>
      <c r="AL28" s="19"/>
      <c r="AM28" s="7"/>
    </row>
    <row r="29" spans="1:41" ht="18.399999999999999" thickBot="1" x14ac:dyDescent="0.45">
      <c r="A29" s="36"/>
      <c r="B29" s="1"/>
      <c r="C29" s="5"/>
      <c r="D29" s="5"/>
      <c r="E29" s="614"/>
      <c r="F29" s="19"/>
      <c r="G29" s="7"/>
      <c r="O29" s="73"/>
      <c r="P29" s="1"/>
      <c r="Q29" s="5"/>
      <c r="R29" s="617"/>
      <c r="X29" s="75"/>
      <c r="Y29" s="127" t="s">
        <v>122</v>
      </c>
      <c r="Z29" s="103">
        <f>SUM(Z11:Z28)</f>
        <v>0</v>
      </c>
      <c r="AA29" s="673"/>
      <c r="AB29" s="61"/>
      <c r="AC29" s="61"/>
      <c r="AH29" s="73"/>
      <c r="AI29" s="1"/>
      <c r="AJ29" s="5"/>
      <c r="AK29" s="623"/>
    </row>
    <row r="30" spans="1:41" ht="20.95" customHeight="1" thickTop="1" thickBot="1" x14ac:dyDescent="0.45">
      <c r="A30" s="687" t="s">
        <v>63</v>
      </c>
      <c r="B30" s="688"/>
      <c r="C30" s="326">
        <f>+C4+C23+C28</f>
        <v>0</v>
      </c>
      <c r="D30" s="328"/>
      <c r="E30" s="614"/>
      <c r="F30" s="289"/>
      <c r="O30" s="670" t="s">
        <v>63</v>
      </c>
      <c r="P30" s="671"/>
      <c r="Q30" s="125">
        <f>+Q4+Q5+Q23+Q28</f>
        <v>0</v>
      </c>
      <c r="R30" s="618"/>
      <c r="X30" s="195" t="s">
        <v>160</v>
      </c>
      <c r="Y30" s="294" t="s">
        <v>222</v>
      </c>
      <c r="Z30" s="194">
        <f>+'TITOLI SERVIZIO'!EL42</f>
        <v>0</v>
      </c>
      <c r="AA30" s="673"/>
      <c r="AB30" s="330" t="s">
        <v>244</v>
      </c>
      <c r="AC30" s="7"/>
      <c r="AH30" s="632" t="s">
        <v>63</v>
      </c>
      <c r="AI30" s="633"/>
      <c r="AJ30" s="305">
        <f>+AJ4+AJ5+AJ23+AJ28</f>
        <v>0</v>
      </c>
      <c r="AK30" s="623"/>
    </row>
    <row r="31" spans="1:41" ht="23.25" thickTop="1" thickBot="1" x14ac:dyDescent="0.45">
      <c r="A31" s="693">
        <v>1</v>
      </c>
      <c r="B31" s="694"/>
      <c r="C31" s="694"/>
      <c r="D31" s="694"/>
      <c r="E31" s="615"/>
      <c r="F31" s="638" t="str">
        <f>IF(G1=0,"",IF(H2&lt;&gt;C30,"RETTIFICA","CONVALIDA"))</f>
        <v/>
      </c>
      <c r="G31" s="639"/>
      <c r="O31" s="686">
        <v>2</v>
      </c>
      <c r="P31" s="686"/>
      <c r="Q31" s="686"/>
      <c r="R31" s="695"/>
      <c r="S31" s="640" t="str">
        <f>IF(T1=0,"",IF(U2&lt;&gt;Q30,"RETTIFICA","CONVALIDA"))</f>
        <v>CONVALIDA</v>
      </c>
      <c r="T31" s="639"/>
      <c r="X31" s="119"/>
      <c r="Y31" s="295" t="s">
        <v>223</v>
      </c>
      <c r="Z31" s="293">
        <f>+'TITOLI SERVIZIO'!FD42</f>
        <v>0</v>
      </c>
      <c r="AA31" s="673"/>
      <c r="AB31" s="297">
        <f>IF((Z30+Z31)&lt;&gt;'TITOLI SERVIZIO'!EU42,"ERRORE",+'TITOLI SERVIZIO'!EU42)</f>
        <v>0</v>
      </c>
      <c r="AC31" s="7"/>
      <c r="AH31" s="646">
        <v>4</v>
      </c>
      <c r="AI31" s="647"/>
      <c r="AJ31" s="647"/>
      <c r="AK31" s="624"/>
      <c r="AL31" s="640" t="str">
        <f>IF(AM1=0,"",IF(AN2&lt;&gt;AJ30,"RETTIFICA","CONVALIDA"))</f>
        <v>CONVALIDA</v>
      </c>
      <c r="AM31" s="639"/>
    </row>
    <row r="32" spans="1:41" ht="15.75" thickBot="1" x14ac:dyDescent="0.45">
      <c r="X32" s="36"/>
      <c r="Y32" s="291" t="s">
        <v>225</v>
      </c>
      <c r="Z32" s="126"/>
      <c r="AA32" s="673"/>
      <c r="AB32" s="19"/>
      <c r="AC32" s="7"/>
    </row>
    <row r="33" spans="6:29" ht="16.5" customHeight="1" thickBot="1" x14ac:dyDescent="0.45">
      <c r="X33" s="40"/>
      <c r="Y33" s="292" t="s">
        <v>123</v>
      </c>
      <c r="Z33" s="126"/>
      <c r="AA33" s="673"/>
      <c r="AB33" s="19"/>
      <c r="AC33" s="7"/>
    </row>
    <row r="34" spans="6:29" ht="18.399999999999999" thickBot="1" x14ac:dyDescent="0.45">
      <c r="F34" s="1" t="s">
        <v>64</v>
      </c>
      <c r="X34" s="75"/>
      <c r="Y34" s="290" t="s">
        <v>224</v>
      </c>
      <c r="Z34" s="46">
        <f>+Z30+Z31-Z32+Z33</f>
        <v>0</v>
      </c>
      <c r="AA34" s="673"/>
      <c r="AB34" s="19"/>
      <c r="AC34" s="7"/>
    </row>
    <row r="35" spans="6:29" ht="13.5" thickBot="1" x14ac:dyDescent="0.45">
      <c r="X35" s="73"/>
      <c r="Y35" s="1"/>
      <c r="Z35" s="5"/>
      <c r="AA35" s="673"/>
    </row>
    <row r="36" spans="6:29" ht="20.25" thickBot="1" x14ac:dyDescent="0.45">
      <c r="X36" s="699" t="s">
        <v>63</v>
      </c>
      <c r="Y36" s="700"/>
      <c r="Z36" s="332">
        <f>Z10+Z29+Z34</f>
        <v>0</v>
      </c>
      <c r="AA36" s="674"/>
    </row>
    <row r="37" spans="6:29" ht="25.25" customHeight="1" thickBot="1" x14ac:dyDescent="0.45">
      <c r="X37" s="696">
        <v>3</v>
      </c>
      <c r="Y37" s="697"/>
      <c r="Z37" s="697"/>
      <c r="AA37" s="698"/>
      <c r="AB37" s="640" t="str">
        <f>IF(AC1=0,"",IF(AD2&lt;&gt;Z36,"RETTIFICA","CONVALIDA"))</f>
        <v/>
      </c>
      <c r="AC37" s="639"/>
    </row>
    <row r="1001" ht="108.7" customHeight="1" x14ac:dyDescent="0.4"/>
    <row r="1003" ht="12" customHeight="1" x14ac:dyDescent="0.4"/>
    <row r="1005" ht="15.7" customHeight="1" x14ac:dyDescent="0.4"/>
    <row r="1006" ht="17.25" customHeight="1" x14ac:dyDescent="0.4"/>
    <row r="1007" ht="12.75" customHeight="1" x14ac:dyDescent="0.4"/>
    <row r="1008" ht="11.95" customHeight="1" x14ac:dyDescent="0.4"/>
    <row r="1010" ht="9" customHeight="1" x14ac:dyDescent="0.4"/>
    <row r="1011" ht="35.950000000000003" customHeight="1" x14ac:dyDescent="0.4"/>
    <row r="1015" ht="60.7" customHeight="1" x14ac:dyDescent="0.4"/>
    <row r="1016" ht="17.95" customHeight="1" x14ac:dyDescent="0.4"/>
    <row r="1017" ht="17.95" customHeight="1" x14ac:dyDescent="0.4"/>
    <row r="1054" ht="20.95" customHeight="1" x14ac:dyDescent="0.4"/>
    <row r="1058" ht="45.7" customHeight="1" x14ac:dyDescent="0.4"/>
    <row r="1059" ht="17.95" customHeight="1" x14ac:dyDescent="0.4"/>
    <row r="1060" ht="17.95" customHeight="1" x14ac:dyDescent="0.4"/>
    <row r="1097" ht="15.75" customHeight="1" x14ac:dyDescent="0.4"/>
    <row r="1101" ht="45.7" customHeight="1" x14ac:dyDescent="0.4"/>
    <row r="1102" ht="17.95" customHeight="1" x14ac:dyDescent="0.4"/>
    <row r="1103" ht="17.95" customHeight="1" x14ac:dyDescent="0.4"/>
    <row r="1140" ht="15.75" customHeight="1" x14ac:dyDescent="0.4"/>
    <row r="1144" ht="45" customHeight="1" x14ac:dyDescent="0.4"/>
    <row r="1145" ht="17.95" customHeight="1" x14ac:dyDescent="0.4"/>
    <row r="1146" ht="17.95" customHeight="1" x14ac:dyDescent="0.4"/>
    <row r="1183" ht="15.75" customHeight="1" x14ac:dyDescent="0.4"/>
    <row r="1187" ht="45.7" customHeight="1" x14ac:dyDescent="0.4"/>
    <row r="1188" ht="17.95" customHeight="1" x14ac:dyDescent="0.4"/>
    <row r="1189" ht="17.95" customHeight="1" x14ac:dyDescent="0.4"/>
    <row r="1226" ht="15.75" customHeight="1" x14ac:dyDescent="0.4"/>
    <row r="1230" ht="45" customHeight="1" x14ac:dyDescent="0.4"/>
    <row r="1231" ht="17.95" customHeight="1" x14ac:dyDescent="0.4"/>
    <row r="1232" ht="17.95" customHeight="1" x14ac:dyDescent="0.4"/>
    <row r="1269" ht="15.75" customHeight="1" x14ac:dyDescent="0.4"/>
    <row r="1273" ht="45" customHeight="1" x14ac:dyDescent="0.4"/>
    <row r="1318" ht="59.95" customHeight="1" x14ac:dyDescent="0.4"/>
    <row r="1319" ht="17.95" customHeight="1" x14ac:dyDescent="0.4"/>
    <row r="1320" ht="17.95" customHeight="1" x14ac:dyDescent="0.4"/>
    <row r="1357" ht="20.95" customHeight="1" x14ac:dyDescent="0.4"/>
    <row r="1361" ht="45" customHeight="1" x14ac:dyDescent="0.4"/>
    <row r="1362" ht="17.95" customHeight="1" x14ac:dyDescent="0.4"/>
    <row r="1363" ht="17.95" customHeight="1" x14ac:dyDescent="0.4"/>
    <row r="1400" ht="15.75" customHeight="1" x14ac:dyDescent="0.4"/>
    <row r="1404" ht="45" customHeight="1" x14ac:dyDescent="0.4"/>
    <row r="1405" ht="17.95" customHeight="1" x14ac:dyDescent="0.4"/>
    <row r="1406" ht="17.95" customHeight="1" x14ac:dyDescent="0.4"/>
    <row r="1443" ht="15.75" customHeight="1" x14ac:dyDescent="0.4"/>
    <row r="1447" ht="46.5" customHeight="1" x14ac:dyDescent="0.4"/>
    <row r="1448" ht="17.95" customHeight="1" x14ac:dyDescent="0.4"/>
    <row r="1449" ht="17.95" customHeight="1" x14ac:dyDescent="0.4"/>
    <row r="1486" ht="15.75" customHeight="1" x14ac:dyDescent="0.4"/>
    <row r="1490" ht="45" customHeight="1" x14ac:dyDescent="0.4"/>
    <row r="1491" ht="17.95" customHeight="1" x14ac:dyDescent="0.4"/>
    <row r="1492" ht="17.95" customHeight="1" x14ac:dyDescent="0.4"/>
    <row r="1529" ht="15.75" customHeight="1" x14ac:dyDescent="0.4"/>
    <row r="1533" ht="45" customHeight="1" x14ac:dyDescent="0.4"/>
    <row r="1534" ht="17.95" customHeight="1" x14ac:dyDescent="0.4"/>
    <row r="1535" ht="17.95" customHeight="1" x14ac:dyDescent="0.4"/>
    <row r="1572" ht="15.75" customHeight="1" x14ac:dyDescent="0.4"/>
    <row r="1576" ht="45.7" customHeight="1" x14ac:dyDescent="0.4"/>
    <row r="1619" ht="45" customHeight="1" x14ac:dyDescent="0.4"/>
    <row r="1620" ht="17.95" customHeight="1" x14ac:dyDescent="0.4"/>
    <row r="1621" ht="17.95" customHeight="1" x14ac:dyDescent="0.4"/>
    <row r="1658" ht="15.75" customHeight="1" x14ac:dyDescent="0.4"/>
    <row r="1662" ht="45" customHeight="1" x14ac:dyDescent="0.4"/>
    <row r="1663" ht="17.95" customHeight="1" x14ac:dyDescent="0.4"/>
    <row r="1664" ht="17.95" customHeight="1" x14ac:dyDescent="0.4"/>
    <row r="1701" ht="15.75" customHeight="1" x14ac:dyDescent="0.4"/>
    <row r="1705" ht="45" customHeight="1" x14ac:dyDescent="0.4"/>
    <row r="1706" ht="17.95" customHeight="1" x14ac:dyDescent="0.4"/>
    <row r="1707" ht="17.95" customHeight="1" x14ac:dyDescent="0.4"/>
    <row r="1744" ht="15.75" customHeight="1" x14ac:dyDescent="0.4"/>
    <row r="1748" ht="45" customHeight="1" x14ac:dyDescent="0.4"/>
    <row r="1749" ht="17.95" customHeight="1" x14ac:dyDescent="0.4"/>
    <row r="1750" ht="17.95" customHeight="1" x14ac:dyDescent="0.4"/>
    <row r="1787" ht="15.75" customHeight="1" x14ac:dyDescent="0.4"/>
    <row r="1791" ht="45" customHeight="1" x14ac:dyDescent="0.4"/>
    <row r="1831" ht="45" customHeight="1" x14ac:dyDescent="0.4"/>
    <row r="1832" ht="11.2" customHeight="1" x14ac:dyDescent="0.4"/>
    <row r="1833" ht="53.2" customHeight="1" x14ac:dyDescent="0.4"/>
    <row r="1834" ht="36" customHeight="1" x14ac:dyDescent="0.4"/>
    <row r="1835" ht="14.2" customHeight="1" x14ac:dyDescent="0.4"/>
    <row r="1836" ht="25.45" customHeight="1" x14ac:dyDescent="0.4"/>
  </sheetData>
  <sheetProtection algorithmName="SHA-512" hashValue="GeTCnYjnB8VF96R9jWcZG+x37fLVsqTYI4S1z23YMp/4xwY0PzQqJysR2TffKBxRaDou+/mhid3hsiEhb3/oCg==" saltValue="ArdvZzzTca62plNRQ3WOrg==" spinCount="100000" sheet="1" objects="1" scenarios="1"/>
  <mergeCells count="41">
    <mergeCell ref="AB37:AC37"/>
    <mergeCell ref="F2:G2"/>
    <mergeCell ref="S2:T2"/>
    <mergeCell ref="AB2:AC2"/>
    <mergeCell ref="F31:G31"/>
    <mergeCell ref="S31:T31"/>
    <mergeCell ref="I1:I7"/>
    <mergeCell ref="V1:V7"/>
    <mergeCell ref="P3:Q3"/>
    <mergeCell ref="O30:P30"/>
    <mergeCell ref="S6:T6"/>
    <mergeCell ref="AO1:AO7"/>
    <mergeCell ref="AP1:AP7"/>
    <mergeCell ref="AI3:AJ3"/>
    <mergeCell ref="AL6:AM6"/>
    <mergeCell ref="AN19:AO19"/>
    <mergeCell ref="AK1:AK31"/>
    <mergeCell ref="AL2:AM2"/>
    <mergeCell ref="AL31:AM31"/>
    <mergeCell ref="AH30:AI30"/>
    <mergeCell ref="AH31:AJ31"/>
    <mergeCell ref="A31:D31"/>
    <mergeCell ref="E1:E31"/>
    <mergeCell ref="O31:R31"/>
    <mergeCell ref="X37:AA37"/>
    <mergeCell ref="W1:W7"/>
    <mergeCell ref="F23:G23"/>
    <mergeCell ref="B3:D3"/>
    <mergeCell ref="B5:D5"/>
    <mergeCell ref="A30:B30"/>
    <mergeCell ref="R1:R30"/>
    <mergeCell ref="X10:Y10"/>
    <mergeCell ref="X36:Y36"/>
    <mergeCell ref="AF1:AF7"/>
    <mergeCell ref="H19:I19"/>
    <mergeCell ref="U19:V19"/>
    <mergeCell ref="AD24:AE24"/>
    <mergeCell ref="AE1:AE7"/>
    <mergeCell ref="AA1:AA36"/>
    <mergeCell ref="Y3:Z3"/>
    <mergeCell ref="J1:J7"/>
  </mergeCell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12</vt:i4>
      </vt:variant>
      <vt:variant>
        <vt:lpstr>Intervalli denominati</vt:lpstr>
      </vt:variant>
      <vt:variant>
        <vt:i4>18</vt:i4>
      </vt:variant>
    </vt:vector>
  </HeadingPairs>
  <TitlesOfParts>
    <vt:vector size="30" baseType="lpstr">
      <vt:lpstr>INFO</vt:lpstr>
      <vt:lpstr>DECRETO</vt:lpstr>
      <vt:lpstr>TITOLI SERVIZIO</vt:lpstr>
      <vt:lpstr>CDC 1</vt:lpstr>
      <vt:lpstr>CDC 2</vt:lpstr>
      <vt:lpstr>CDC 3</vt:lpstr>
      <vt:lpstr>CDC 4</vt:lpstr>
      <vt:lpstr>CDC 5</vt:lpstr>
      <vt:lpstr>CDC 6</vt:lpstr>
      <vt:lpstr>CDC 7</vt:lpstr>
      <vt:lpstr>SOSTEGNO</vt:lpstr>
      <vt:lpstr>DATE </vt:lpstr>
      <vt:lpstr>DECRETO!Area_stampa</vt:lpstr>
      <vt:lpstr>'TITOLI SERVIZIO'!Area_stampa</vt:lpstr>
      <vt:lpstr>'CDC 1'!Fascia1</vt:lpstr>
      <vt:lpstr>'CDC 1'!Fascia2</vt:lpstr>
      <vt:lpstr>'CDC 1'!Fascia3</vt:lpstr>
      <vt:lpstr>'CDC 1'!SCHEDA</vt:lpstr>
      <vt:lpstr>'CDC 2'!SCHEDA</vt:lpstr>
      <vt:lpstr>'CDC 3'!SCHEDA</vt:lpstr>
      <vt:lpstr>'CDC 4'!SCHEDA</vt:lpstr>
      <vt:lpstr>'CDC 5'!SCHEDA</vt:lpstr>
      <vt:lpstr>'CDC 6'!SCHEDA</vt:lpstr>
      <vt:lpstr>'CDC 7'!SCHEDA</vt:lpstr>
      <vt:lpstr>SOSTEGNO!SCHEDA</vt:lpstr>
      <vt:lpstr>SERV_SPECIFICI</vt:lpstr>
      <vt:lpstr>SERVIZI_ASPECIFICI</vt:lpstr>
      <vt:lpstr>SERVIZI_TOTALI</vt:lpstr>
      <vt:lpstr>STAMPA_SERVIZI</vt:lpstr>
      <vt:lpstr>VERSIONE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Pincopallino</cp:lastModifiedBy>
  <cp:revision/>
  <cp:lastPrinted>2023-09-23T08:00:38Z</cp:lastPrinted>
  <dcterms:created xsi:type="dcterms:W3CDTF">2021-04-10T12:18:14Z</dcterms:created>
  <dcterms:modified xsi:type="dcterms:W3CDTF">2023-10-06T21:47:43Z</dcterms:modified>
  <cp:category/>
  <cp:contentStatus/>
</cp:coreProperties>
</file>