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Dsga\Documents\SITO\"/>
    </mc:Choice>
  </mc:AlternateContent>
  <xr:revisionPtr revIDLastSave="0" documentId="13_ncr:1_{A3F88BAF-81CC-417F-B163-56886A5E2645}" xr6:coauthVersionLast="36" xr6:coauthVersionMax="47" xr10:uidLastSave="{00000000-0000-0000-0000-000000000000}"/>
  <workbookProtection lockStructure="1"/>
  <bookViews>
    <workbookView xWindow="0" yWindow="0" windowWidth="28800" windowHeight="11925" xr2:uid="{00000000-000D-0000-FFFF-FFFF00000000}"/>
  </bookViews>
  <sheets>
    <sheet name="SCELTA CCNL" sheetId="25" r:id="rId1"/>
    <sheet name="IND DSGA" sheetId="21" r:id="rId2"/>
    <sheet name="MOF 2023-24" sheetId="4" r:id="rId3"/>
    <sheet name="FIS ATA" sheetId="15" r:id="rId4"/>
    <sheet name="Incarichi Specifici ATA" sheetId="24" r:id="rId5"/>
    <sheet name="AA" sheetId="5" r:id="rId6"/>
    <sheet name="CS" sheetId="7" r:id="rId7"/>
    <sheet name="Incarichi Specifici ATA (N)" sheetId="1" r:id="rId8"/>
    <sheet name="Disponibilità CS" sheetId="17" r:id="rId9"/>
    <sheet name="FIS Docenti" sheetId="12" r:id="rId10"/>
    <sheet name="Funzioni strumentali" sheetId="8" r:id="rId11"/>
    <sheet name="Area a rischio" sheetId="20" r:id="rId12"/>
    <sheet name="Ore eccedenti" sheetId="22" r:id="rId13"/>
    <sheet name="Pratica Sportiva" sheetId="23" r:id="rId14"/>
  </sheets>
  <definedNames>
    <definedName name="_xlnm.Print_Titles" localSheetId="9">'FIS Docenti'!$2:$3</definedName>
  </definedNames>
  <calcPr calcId="191029" iterateDelta="1E-4"/>
</workbook>
</file>

<file path=xl/calcChain.xml><?xml version="1.0" encoding="utf-8"?>
<calcChain xmlns="http://schemas.openxmlformats.org/spreadsheetml/2006/main">
  <c r="AO80" i="12" l="1"/>
  <c r="AP80" i="12"/>
  <c r="AW80" i="12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26" i="1"/>
  <c r="E25" i="1"/>
  <c r="E17" i="1"/>
  <c r="E18" i="1"/>
  <c r="E19" i="1"/>
  <c r="E20" i="1"/>
  <c r="E21" i="1"/>
  <c r="E22" i="1"/>
  <c r="E16" i="1"/>
  <c r="E15" i="1"/>
  <c r="A21" i="17"/>
  <c r="A20" i="17"/>
  <c r="A19" i="17"/>
  <c r="A18" i="17"/>
  <c r="A17" i="17"/>
  <c r="A16" i="17"/>
  <c r="A15" i="17"/>
  <c r="A14" i="17"/>
  <c r="Q20" i="7"/>
  <c r="R20" i="7"/>
  <c r="Q21" i="7"/>
  <c r="R21" i="7"/>
  <c r="Q22" i="7"/>
  <c r="R22" i="7"/>
  <c r="A20" i="7"/>
  <c r="A21" i="7" s="1"/>
  <c r="A22" i="7" s="1"/>
  <c r="A23" i="7" s="1"/>
  <c r="D17" i="20"/>
  <c r="E35" i="7"/>
  <c r="F35" i="7"/>
  <c r="G35" i="7"/>
  <c r="H35" i="7"/>
  <c r="P13" i="7"/>
  <c r="O13" i="7"/>
  <c r="N13" i="7"/>
  <c r="M13" i="7"/>
  <c r="L13" i="7"/>
  <c r="K13" i="7"/>
  <c r="J13" i="7"/>
  <c r="I13" i="7"/>
  <c r="H13" i="7"/>
  <c r="G13" i="7"/>
  <c r="F13" i="7"/>
  <c r="E13" i="7"/>
  <c r="E28" i="23"/>
  <c r="E29" i="23"/>
  <c r="E30" i="23"/>
  <c r="D35" i="7" l="1"/>
  <c r="I35" i="7"/>
  <c r="J35" i="7"/>
  <c r="K35" i="7"/>
  <c r="L35" i="7"/>
  <c r="M35" i="7"/>
  <c r="N35" i="7"/>
  <c r="O35" i="7"/>
  <c r="P35" i="7"/>
  <c r="C35" i="7"/>
  <c r="E13" i="5"/>
  <c r="D8" i="15"/>
  <c r="E8" i="15" s="1"/>
  <c r="J13" i="5"/>
  <c r="I13" i="5"/>
  <c r="H13" i="5"/>
  <c r="E24" i="5" l="1"/>
  <c r="G13" i="5"/>
  <c r="F13" i="5"/>
  <c r="D13" i="5"/>
  <c r="I24" i="5"/>
  <c r="D10" i="15"/>
  <c r="E10" i="15" s="1"/>
  <c r="A16" i="1"/>
  <c r="A17" i="1" s="1"/>
  <c r="A18" i="1" s="1"/>
  <c r="A19" i="1" s="1"/>
  <c r="A20" i="1" s="1"/>
  <c r="A21" i="1" s="1"/>
  <c r="A22" i="1" s="1"/>
  <c r="A27" i="24"/>
  <c r="A28" i="24" s="1"/>
  <c r="A29" i="24" s="1"/>
  <c r="A30" i="24" s="1"/>
  <c r="A31" i="24" s="1"/>
  <c r="A32" i="24" s="1"/>
  <c r="A33" i="24" s="1"/>
  <c r="A34" i="24" s="1"/>
  <c r="A26" i="24"/>
  <c r="A16" i="24"/>
  <c r="A17" i="24" s="1"/>
  <c r="A18" i="24" s="1"/>
  <c r="A19" i="24" s="1"/>
  <c r="A20" i="24" s="1"/>
  <c r="A21" i="24" s="1"/>
  <c r="A22" i="24" s="1"/>
  <c r="D20" i="15"/>
  <c r="E20" i="15" s="1"/>
  <c r="D21" i="15"/>
  <c r="E21" i="15" s="1"/>
  <c r="D22" i="15"/>
  <c r="E22" i="15" s="1"/>
  <c r="D7" i="15"/>
  <c r="E7" i="15" s="1"/>
  <c r="B17" i="21" l="1"/>
  <c r="H15" i="21"/>
  <c r="D14" i="20"/>
  <c r="E14" i="20" s="1"/>
  <c r="D15" i="20"/>
  <c r="E15" i="20" s="1"/>
  <c r="D16" i="20"/>
  <c r="E16" i="20" s="1"/>
  <c r="E17" i="20"/>
  <c r="D18" i="20"/>
  <c r="E18" i="20" s="1"/>
  <c r="D19" i="20"/>
  <c r="E19" i="20" s="1"/>
  <c r="A15" i="20"/>
  <c r="A16" i="20" s="1"/>
  <c r="A17" i="20" s="1"/>
  <c r="A18" i="20" s="1"/>
  <c r="A19" i="20" s="1"/>
  <c r="A20" i="20" s="1"/>
  <c r="A21" i="20" s="1"/>
  <c r="A22" i="20" s="1"/>
  <c r="A14" i="20"/>
  <c r="L34" i="17" l="1"/>
  <c r="K17" i="5"/>
  <c r="L17" i="5" s="1"/>
  <c r="K18" i="5"/>
  <c r="L18" i="5" s="1"/>
  <c r="K19" i="5"/>
  <c r="L19" i="5" s="1"/>
  <c r="K20" i="5"/>
  <c r="L20" i="5" s="1"/>
  <c r="E21" i="8"/>
  <c r="G14" i="8"/>
  <c r="G15" i="8"/>
  <c r="G16" i="8"/>
  <c r="G17" i="8"/>
  <c r="G18" i="8"/>
  <c r="G19" i="8"/>
  <c r="G20" i="8"/>
  <c r="A27" i="17"/>
  <c r="A26" i="17"/>
  <c r="A25" i="17"/>
  <c r="A24" i="17"/>
  <c r="A23" i="17"/>
  <c r="A22" i="17"/>
  <c r="BG8" i="12"/>
  <c r="BG40" i="12"/>
  <c r="BG76" i="12"/>
  <c r="BF61" i="12"/>
  <c r="BE11" i="12"/>
  <c r="C43" i="23"/>
  <c r="C42" i="23"/>
  <c r="A43" i="23"/>
  <c r="A42" i="23"/>
  <c r="C74" i="22"/>
  <c r="C75" i="22"/>
  <c r="A74" i="22"/>
  <c r="A75" i="22"/>
  <c r="D34" i="20"/>
  <c r="D33" i="20"/>
  <c r="B34" i="20"/>
  <c r="B33" i="20"/>
  <c r="F33" i="8"/>
  <c r="F32" i="8"/>
  <c r="B33" i="8"/>
  <c r="B32" i="8"/>
  <c r="BA89" i="12"/>
  <c r="BA88" i="12"/>
  <c r="B89" i="12"/>
  <c r="B88" i="12"/>
  <c r="O49" i="7"/>
  <c r="O48" i="7"/>
  <c r="B49" i="7"/>
  <c r="B48" i="7"/>
  <c r="G37" i="5"/>
  <c r="G36" i="5"/>
  <c r="B37" i="5"/>
  <c r="B36" i="5"/>
  <c r="B58" i="1"/>
  <c r="B57" i="1"/>
  <c r="F58" i="24"/>
  <c r="F57" i="24"/>
  <c r="B58" i="24"/>
  <c r="B57" i="24"/>
  <c r="D41" i="15"/>
  <c r="F58" i="1" s="1"/>
  <c r="D40" i="15"/>
  <c r="F57" i="1" s="1"/>
  <c r="A41" i="15"/>
  <c r="A40" i="15"/>
  <c r="D20" i="20"/>
  <c r="E20" i="20" s="1"/>
  <c r="D21" i="20"/>
  <c r="E21" i="20" s="1"/>
  <c r="D22" i="20"/>
  <c r="E22" i="20" s="1"/>
  <c r="D13" i="20"/>
  <c r="E13" i="20" s="1"/>
  <c r="A15" i="8"/>
  <c r="A16" i="8" s="1"/>
  <c r="A17" i="8" s="1"/>
  <c r="A18" i="8" s="1"/>
  <c r="A19" i="8" s="1"/>
  <c r="A20" i="8" s="1"/>
  <c r="A14" i="8"/>
  <c r="AS80" i="12"/>
  <c r="AX80" i="12"/>
  <c r="AY80" i="12"/>
  <c r="AZ80" i="12"/>
  <c r="AV80" i="12"/>
  <c r="BC5" i="12"/>
  <c r="BG5" i="12" s="1"/>
  <c r="BC6" i="12"/>
  <c r="BG6" i="12" s="1"/>
  <c r="BC7" i="12"/>
  <c r="BG7" i="12" s="1"/>
  <c r="BC8" i="12"/>
  <c r="BC9" i="12"/>
  <c r="BG9" i="12" s="1"/>
  <c r="BC10" i="12"/>
  <c r="BG10" i="12" s="1"/>
  <c r="BC11" i="12"/>
  <c r="BG11" i="12" s="1"/>
  <c r="BC12" i="12"/>
  <c r="BG12" i="12" s="1"/>
  <c r="BC13" i="12"/>
  <c r="BG13" i="12" s="1"/>
  <c r="BC14" i="12"/>
  <c r="BG14" i="12" s="1"/>
  <c r="BC15" i="12"/>
  <c r="BG15" i="12" s="1"/>
  <c r="BC16" i="12"/>
  <c r="BG16" i="12" s="1"/>
  <c r="BC17" i="12"/>
  <c r="BG17" i="12" s="1"/>
  <c r="BC18" i="12"/>
  <c r="BG18" i="12" s="1"/>
  <c r="BC19" i="12"/>
  <c r="BG19" i="12" s="1"/>
  <c r="BC20" i="12"/>
  <c r="BG20" i="12" s="1"/>
  <c r="BC21" i="12"/>
  <c r="BG21" i="12" s="1"/>
  <c r="BC22" i="12"/>
  <c r="BG22" i="12" s="1"/>
  <c r="BC23" i="12"/>
  <c r="BG23" i="12" s="1"/>
  <c r="BC24" i="12"/>
  <c r="BG24" i="12" s="1"/>
  <c r="BC25" i="12"/>
  <c r="BG25" i="12" s="1"/>
  <c r="BC26" i="12"/>
  <c r="BG26" i="12" s="1"/>
  <c r="BC27" i="12"/>
  <c r="BG27" i="12" s="1"/>
  <c r="BC28" i="12"/>
  <c r="BG28" i="12" s="1"/>
  <c r="BC29" i="12"/>
  <c r="BG29" i="12" s="1"/>
  <c r="BC30" i="12"/>
  <c r="BG30" i="12" s="1"/>
  <c r="BC31" i="12"/>
  <c r="BG31" i="12" s="1"/>
  <c r="BC32" i="12"/>
  <c r="BG32" i="12" s="1"/>
  <c r="BC33" i="12"/>
  <c r="BG33" i="12" s="1"/>
  <c r="BC34" i="12"/>
  <c r="BG34" i="12" s="1"/>
  <c r="BC35" i="12"/>
  <c r="BG35" i="12" s="1"/>
  <c r="BC36" i="12"/>
  <c r="BG36" i="12" s="1"/>
  <c r="BC37" i="12"/>
  <c r="BG37" i="12" s="1"/>
  <c r="BC38" i="12"/>
  <c r="BG38" i="12" s="1"/>
  <c r="BC39" i="12"/>
  <c r="BG39" i="12" s="1"/>
  <c r="BC40" i="12"/>
  <c r="BC41" i="12"/>
  <c r="BG41" i="12" s="1"/>
  <c r="BC42" i="12"/>
  <c r="BG42" i="12" s="1"/>
  <c r="BC43" i="12"/>
  <c r="BG43" i="12" s="1"/>
  <c r="BC44" i="12"/>
  <c r="BG44" i="12" s="1"/>
  <c r="BC45" i="12"/>
  <c r="BG45" i="12" s="1"/>
  <c r="BC46" i="12"/>
  <c r="BG46" i="12" s="1"/>
  <c r="BC47" i="12"/>
  <c r="BG47" i="12" s="1"/>
  <c r="BC48" i="12"/>
  <c r="BG48" i="12" s="1"/>
  <c r="BC49" i="12"/>
  <c r="BG49" i="12" s="1"/>
  <c r="BC50" i="12"/>
  <c r="BG50" i="12" s="1"/>
  <c r="BC51" i="12"/>
  <c r="BG51" i="12" s="1"/>
  <c r="BC52" i="12"/>
  <c r="BG52" i="12" s="1"/>
  <c r="BC53" i="12"/>
  <c r="BG53" i="12" s="1"/>
  <c r="BC54" i="12"/>
  <c r="BG54" i="12" s="1"/>
  <c r="BC55" i="12"/>
  <c r="BG55" i="12" s="1"/>
  <c r="BC56" i="12"/>
  <c r="BG56" i="12" s="1"/>
  <c r="BC57" i="12"/>
  <c r="BG57" i="12" s="1"/>
  <c r="BC58" i="12"/>
  <c r="BG58" i="12" s="1"/>
  <c r="BC59" i="12"/>
  <c r="BG59" i="12" s="1"/>
  <c r="BC60" i="12"/>
  <c r="BG60" i="12" s="1"/>
  <c r="BC61" i="12"/>
  <c r="BG61" i="12" s="1"/>
  <c r="BC62" i="12"/>
  <c r="BG62" i="12" s="1"/>
  <c r="BC63" i="12"/>
  <c r="BG63" i="12" s="1"/>
  <c r="BC64" i="12"/>
  <c r="BG64" i="12" s="1"/>
  <c r="BC65" i="12"/>
  <c r="BG65" i="12" s="1"/>
  <c r="BC66" i="12"/>
  <c r="BG66" i="12" s="1"/>
  <c r="BC67" i="12"/>
  <c r="BG67" i="12" s="1"/>
  <c r="BC68" i="12"/>
  <c r="BG68" i="12" s="1"/>
  <c r="BC69" i="12"/>
  <c r="BG69" i="12" s="1"/>
  <c r="BC70" i="12"/>
  <c r="BG70" i="12" s="1"/>
  <c r="BC71" i="12"/>
  <c r="BG71" i="12" s="1"/>
  <c r="BC72" i="12"/>
  <c r="BG72" i="12" s="1"/>
  <c r="BC73" i="12"/>
  <c r="BG73" i="12" s="1"/>
  <c r="BC74" i="12"/>
  <c r="BG74" i="12" s="1"/>
  <c r="BC75" i="12"/>
  <c r="BG75" i="12" s="1"/>
  <c r="BC76" i="12"/>
  <c r="BC77" i="12"/>
  <c r="BG77" i="12" s="1"/>
  <c r="BC78" i="12"/>
  <c r="BG78" i="12" s="1"/>
  <c r="BC79" i="12"/>
  <c r="BG79" i="12" s="1"/>
  <c r="BC4" i="12"/>
  <c r="BG4" i="12" s="1"/>
  <c r="G46" i="24"/>
  <c r="A35" i="24"/>
  <c r="A36" i="24" s="1"/>
  <c r="A37" i="24" s="1"/>
  <c r="A38" i="24" s="1"/>
  <c r="A39" i="24" s="1"/>
  <c r="A40" i="24" s="1"/>
  <c r="A41" i="24" s="1"/>
  <c r="A42" i="24" s="1"/>
  <c r="A43" i="24" s="1"/>
  <c r="A44" i="24" s="1"/>
  <c r="A45" i="24" s="1"/>
  <c r="G23" i="24"/>
  <c r="D31" i="15"/>
  <c r="D30" i="15"/>
  <c r="D29" i="15"/>
  <c r="D28" i="15"/>
  <c r="D27" i="15"/>
  <c r="D26" i="15"/>
  <c r="D25" i="15"/>
  <c r="D24" i="15"/>
  <c r="D23" i="15"/>
  <c r="D19" i="15"/>
  <c r="D18" i="15"/>
  <c r="D13" i="15"/>
  <c r="D12" i="15"/>
  <c r="D11" i="15"/>
  <c r="D9" i="15"/>
  <c r="D6" i="15"/>
  <c r="BB5" i="12"/>
  <c r="BF5" i="12" s="1"/>
  <c r="BB6" i="12"/>
  <c r="BF6" i="12" s="1"/>
  <c r="BB7" i="12"/>
  <c r="BF7" i="12" s="1"/>
  <c r="BB8" i="12"/>
  <c r="BF8" i="12" s="1"/>
  <c r="BB9" i="12"/>
  <c r="BF9" i="12" s="1"/>
  <c r="BB10" i="12"/>
  <c r="BF10" i="12" s="1"/>
  <c r="BB11" i="12"/>
  <c r="BF11" i="12" s="1"/>
  <c r="BB12" i="12"/>
  <c r="BF12" i="12" s="1"/>
  <c r="BB13" i="12"/>
  <c r="BF13" i="12" s="1"/>
  <c r="BB14" i="12"/>
  <c r="BF14" i="12" s="1"/>
  <c r="BB15" i="12"/>
  <c r="BF15" i="12" s="1"/>
  <c r="BB16" i="12"/>
  <c r="BF16" i="12" s="1"/>
  <c r="BB17" i="12"/>
  <c r="BF17" i="12" s="1"/>
  <c r="BB18" i="12"/>
  <c r="BF18" i="12" s="1"/>
  <c r="BB19" i="12"/>
  <c r="BF19" i="12" s="1"/>
  <c r="BB20" i="12"/>
  <c r="BF20" i="12" s="1"/>
  <c r="BB21" i="12"/>
  <c r="BF21" i="12" s="1"/>
  <c r="BB22" i="12"/>
  <c r="BF22" i="12" s="1"/>
  <c r="BB23" i="12"/>
  <c r="BF23" i="12" s="1"/>
  <c r="BB24" i="12"/>
  <c r="BF24" i="12" s="1"/>
  <c r="BB25" i="12"/>
  <c r="BF25" i="12" s="1"/>
  <c r="BB26" i="12"/>
  <c r="BF26" i="12" s="1"/>
  <c r="BB27" i="12"/>
  <c r="BF27" i="12" s="1"/>
  <c r="BB28" i="12"/>
  <c r="BF28" i="12" s="1"/>
  <c r="BB29" i="12"/>
  <c r="BF29" i="12" s="1"/>
  <c r="BB30" i="12"/>
  <c r="BF30" i="12" s="1"/>
  <c r="BB31" i="12"/>
  <c r="BF31" i="12" s="1"/>
  <c r="BB32" i="12"/>
  <c r="BF32" i="12" s="1"/>
  <c r="BB33" i="12"/>
  <c r="BF33" i="12" s="1"/>
  <c r="BB34" i="12"/>
  <c r="BF34" i="12" s="1"/>
  <c r="BB35" i="12"/>
  <c r="BF35" i="12" s="1"/>
  <c r="BB36" i="12"/>
  <c r="BF36" i="12" s="1"/>
  <c r="BB37" i="12"/>
  <c r="BF37" i="12" s="1"/>
  <c r="BB38" i="12"/>
  <c r="BF38" i="12" s="1"/>
  <c r="BB39" i="12"/>
  <c r="BF39" i="12" s="1"/>
  <c r="BB40" i="12"/>
  <c r="BF40" i="12" s="1"/>
  <c r="BB41" i="12"/>
  <c r="BF41" i="12" s="1"/>
  <c r="BB42" i="12"/>
  <c r="BF42" i="12" s="1"/>
  <c r="BB43" i="12"/>
  <c r="BF43" i="12" s="1"/>
  <c r="BB44" i="12"/>
  <c r="BF44" i="12" s="1"/>
  <c r="BB45" i="12"/>
  <c r="BF45" i="12" s="1"/>
  <c r="BB46" i="12"/>
  <c r="BF46" i="12" s="1"/>
  <c r="BB47" i="12"/>
  <c r="BF47" i="12" s="1"/>
  <c r="BB48" i="12"/>
  <c r="BF48" i="12" s="1"/>
  <c r="BB49" i="12"/>
  <c r="BF49" i="12" s="1"/>
  <c r="BB50" i="12"/>
  <c r="BF50" i="12" s="1"/>
  <c r="BB51" i="12"/>
  <c r="BF51" i="12" s="1"/>
  <c r="BB52" i="12"/>
  <c r="BF52" i="12" s="1"/>
  <c r="BB53" i="12"/>
  <c r="BF53" i="12" s="1"/>
  <c r="BB54" i="12"/>
  <c r="BF54" i="12" s="1"/>
  <c r="BB55" i="12"/>
  <c r="BF55" i="12" s="1"/>
  <c r="BB56" i="12"/>
  <c r="BF56" i="12" s="1"/>
  <c r="BB57" i="12"/>
  <c r="BF57" i="12" s="1"/>
  <c r="BB58" i="12"/>
  <c r="BF58" i="12" s="1"/>
  <c r="BB59" i="12"/>
  <c r="BF59" i="12" s="1"/>
  <c r="BB60" i="12"/>
  <c r="BF60" i="12" s="1"/>
  <c r="BB61" i="12"/>
  <c r="BB62" i="12"/>
  <c r="BF62" i="12" s="1"/>
  <c r="BB63" i="12"/>
  <c r="BF63" i="12" s="1"/>
  <c r="BB64" i="12"/>
  <c r="BF64" i="12" s="1"/>
  <c r="BB65" i="12"/>
  <c r="BF65" i="12" s="1"/>
  <c r="BB66" i="12"/>
  <c r="BF66" i="12" s="1"/>
  <c r="BB67" i="12"/>
  <c r="BF67" i="12" s="1"/>
  <c r="BB68" i="12"/>
  <c r="BF68" i="12" s="1"/>
  <c r="BB69" i="12"/>
  <c r="BF69" i="12" s="1"/>
  <c r="BB70" i="12"/>
  <c r="BF70" i="12" s="1"/>
  <c r="BB71" i="12"/>
  <c r="BF71" i="12" s="1"/>
  <c r="BB72" i="12"/>
  <c r="BF72" i="12" s="1"/>
  <c r="BB73" i="12"/>
  <c r="BF73" i="12" s="1"/>
  <c r="BB74" i="12"/>
  <c r="BF74" i="12" s="1"/>
  <c r="BB75" i="12"/>
  <c r="BF75" i="12" s="1"/>
  <c r="BB76" i="12"/>
  <c r="BF76" i="12" s="1"/>
  <c r="BB77" i="12"/>
  <c r="BF77" i="12" s="1"/>
  <c r="BB78" i="12"/>
  <c r="BF78" i="12" s="1"/>
  <c r="BB79" i="12"/>
  <c r="BF79" i="12" s="1"/>
  <c r="BA5" i="12"/>
  <c r="BE5" i="12" s="1"/>
  <c r="BA6" i="12"/>
  <c r="BE6" i="12" s="1"/>
  <c r="BA7" i="12"/>
  <c r="BE7" i="12" s="1"/>
  <c r="BA8" i="12"/>
  <c r="BE8" i="12" s="1"/>
  <c r="BA9" i="12"/>
  <c r="BE9" i="12" s="1"/>
  <c r="BA10" i="12"/>
  <c r="BE10" i="12" s="1"/>
  <c r="BA11" i="12"/>
  <c r="BA12" i="12"/>
  <c r="BE12" i="12" s="1"/>
  <c r="BA13" i="12"/>
  <c r="BE13" i="12" s="1"/>
  <c r="BA14" i="12"/>
  <c r="BE14" i="12" s="1"/>
  <c r="BA15" i="12"/>
  <c r="BE15" i="12" s="1"/>
  <c r="BA16" i="12"/>
  <c r="BE16" i="12" s="1"/>
  <c r="BA17" i="12"/>
  <c r="BE17" i="12" s="1"/>
  <c r="BA18" i="12"/>
  <c r="BE18" i="12" s="1"/>
  <c r="BA19" i="12"/>
  <c r="BE19" i="12" s="1"/>
  <c r="BA20" i="12"/>
  <c r="BE20" i="12" s="1"/>
  <c r="BA21" i="12"/>
  <c r="BE21" i="12" s="1"/>
  <c r="BA22" i="12"/>
  <c r="BE22" i="12" s="1"/>
  <c r="BA23" i="12"/>
  <c r="BE23" i="12" s="1"/>
  <c r="BA24" i="12"/>
  <c r="BE24" i="12" s="1"/>
  <c r="BA25" i="12"/>
  <c r="BE25" i="12" s="1"/>
  <c r="BA26" i="12"/>
  <c r="BE26" i="12" s="1"/>
  <c r="BA27" i="12"/>
  <c r="BE27" i="12" s="1"/>
  <c r="BA28" i="12"/>
  <c r="BE28" i="12" s="1"/>
  <c r="BA29" i="12"/>
  <c r="BE29" i="12" s="1"/>
  <c r="BA30" i="12"/>
  <c r="BE30" i="12" s="1"/>
  <c r="BA31" i="12"/>
  <c r="BE31" i="12" s="1"/>
  <c r="BA32" i="12"/>
  <c r="BE32" i="12" s="1"/>
  <c r="BA33" i="12"/>
  <c r="BE33" i="12" s="1"/>
  <c r="BA34" i="12"/>
  <c r="BE34" i="12" s="1"/>
  <c r="BA35" i="12"/>
  <c r="BE35" i="12" s="1"/>
  <c r="BA36" i="12"/>
  <c r="BE36" i="12" s="1"/>
  <c r="BA37" i="12"/>
  <c r="BE37" i="12" s="1"/>
  <c r="BA38" i="12"/>
  <c r="BE38" i="12" s="1"/>
  <c r="BA39" i="12"/>
  <c r="BE39" i="12" s="1"/>
  <c r="BA40" i="12"/>
  <c r="BE40" i="12" s="1"/>
  <c r="BA41" i="12"/>
  <c r="BE41" i="12" s="1"/>
  <c r="BA42" i="12"/>
  <c r="BE42" i="12" s="1"/>
  <c r="BA43" i="12"/>
  <c r="BE43" i="12" s="1"/>
  <c r="BA44" i="12"/>
  <c r="BE44" i="12" s="1"/>
  <c r="BA45" i="12"/>
  <c r="BE45" i="12" s="1"/>
  <c r="BA46" i="12"/>
  <c r="BE46" i="12" s="1"/>
  <c r="BA47" i="12"/>
  <c r="BE47" i="12" s="1"/>
  <c r="BA48" i="12"/>
  <c r="BE48" i="12" s="1"/>
  <c r="BA49" i="12"/>
  <c r="BE49" i="12" s="1"/>
  <c r="BA50" i="12"/>
  <c r="BE50" i="12" s="1"/>
  <c r="BA51" i="12"/>
  <c r="BE51" i="12" s="1"/>
  <c r="BA52" i="12"/>
  <c r="BE52" i="12" s="1"/>
  <c r="BA53" i="12"/>
  <c r="BE53" i="12" s="1"/>
  <c r="BA54" i="12"/>
  <c r="BE54" i="12" s="1"/>
  <c r="BA55" i="12"/>
  <c r="BE55" i="12" s="1"/>
  <c r="BA56" i="12"/>
  <c r="BE56" i="12" s="1"/>
  <c r="BA57" i="12"/>
  <c r="BE57" i="12" s="1"/>
  <c r="BA58" i="12"/>
  <c r="BE58" i="12" s="1"/>
  <c r="BA59" i="12"/>
  <c r="BE59" i="12" s="1"/>
  <c r="BA60" i="12"/>
  <c r="BE60" i="12" s="1"/>
  <c r="BA61" i="12"/>
  <c r="BE61" i="12" s="1"/>
  <c r="BA62" i="12"/>
  <c r="BE62" i="12" s="1"/>
  <c r="BA63" i="12"/>
  <c r="BE63" i="12" s="1"/>
  <c r="BA64" i="12"/>
  <c r="BE64" i="12" s="1"/>
  <c r="BA65" i="12"/>
  <c r="BE65" i="12" s="1"/>
  <c r="BA66" i="12"/>
  <c r="BE66" i="12" s="1"/>
  <c r="BA67" i="12"/>
  <c r="BE67" i="12" s="1"/>
  <c r="BA68" i="12"/>
  <c r="BE68" i="12" s="1"/>
  <c r="BA69" i="12"/>
  <c r="BE69" i="12" s="1"/>
  <c r="BA70" i="12"/>
  <c r="BE70" i="12" s="1"/>
  <c r="BA71" i="12"/>
  <c r="BE71" i="12" s="1"/>
  <c r="BA72" i="12"/>
  <c r="BE72" i="12" s="1"/>
  <c r="BA73" i="12"/>
  <c r="BE73" i="12" s="1"/>
  <c r="BA74" i="12"/>
  <c r="BE74" i="12" s="1"/>
  <c r="BA75" i="12"/>
  <c r="BE75" i="12" s="1"/>
  <c r="BA76" i="12"/>
  <c r="BE76" i="12" s="1"/>
  <c r="BA77" i="12"/>
  <c r="BE77" i="12" s="1"/>
  <c r="BA78" i="12"/>
  <c r="BE78" i="12" s="1"/>
  <c r="BA79" i="12"/>
  <c r="BE79" i="12" s="1"/>
  <c r="BA4" i="12"/>
  <c r="BE4" i="12" s="1"/>
  <c r="D14" i="22"/>
  <c r="C27" i="22" s="1"/>
  <c r="D27" i="22" s="1"/>
  <c r="B35" i="23"/>
  <c r="E34" i="23"/>
  <c r="E33" i="23"/>
  <c r="E32" i="23"/>
  <c r="E31" i="23"/>
  <c r="E27" i="23"/>
  <c r="C19" i="23"/>
  <c r="C18" i="23"/>
  <c r="C17" i="23"/>
  <c r="D17" i="23" s="1"/>
  <c r="E17" i="23" s="1"/>
  <c r="C16" i="23"/>
  <c r="D15" i="23"/>
  <c r="C15" i="23"/>
  <c r="C14" i="23"/>
  <c r="B67" i="22"/>
  <c r="B44" i="22"/>
  <c r="B29" i="22"/>
  <c r="D16" i="22"/>
  <c r="D15" i="22"/>
  <c r="G13" i="8"/>
  <c r="D13" i="7"/>
  <c r="C13" i="7"/>
  <c r="C13" i="5"/>
  <c r="C42" i="22" l="1"/>
  <c r="D42" i="22" s="1"/>
  <c r="C33" i="22"/>
  <c r="D33" i="22" s="1"/>
  <c r="C35" i="22"/>
  <c r="D35" i="22" s="1"/>
  <c r="C34" i="22"/>
  <c r="D34" i="22" s="1"/>
  <c r="C36" i="22"/>
  <c r="D36" i="22" s="1"/>
  <c r="C65" i="22"/>
  <c r="D65" i="22" s="1"/>
  <c r="C51" i="22"/>
  <c r="D51" i="22" s="1"/>
  <c r="C52" i="22"/>
  <c r="D52" i="22" s="1"/>
  <c r="C53" i="22"/>
  <c r="D53" i="22" s="1"/>
  <c r="C54" i="22"/>
  <c r="D54" i="22" s="1"/>
  <c r="E35" i="23"/>
  <c r="E38" i="23" s="1"/>
  <c r="D16" i="23"/>
  <c r="E16" i="23" s="1"/>
  <c r="E15" i="23"/>
  <c r="D19" i="23"/>
  <c r="E19" i="23" s="1"/>
  <c r="BG80" i="12"/>
  <c r="E23" i="20"/>
  <c r="BC80" i="12"/>
  <c r="G49" i="24"/>
  <c r="G53" i="24" s="1"/>
  <c r="D14" i="23"/>
  <c r="E14" i="23" s="1"/>
  <c r="D18" i="23"/>
  <c r="E18" i="23" s="1"/>
  <c r="C26" i="22"/>
  <c r="D26" i="22" s="1"/>
  <c r="C28" i="22"/>
  <c r="D28" i="22" s="1"/>
  <c r="C31" i="22"/>
  <c r="D31" i="22" s="1"/>
  <c r="C37" i="22"/>
  <c r="D37" i="22" s="1"/>
  <c r="C39" i="22"/>
  <c r="D39" i="22" s="1"/>
  <c r="C41" i="22"/>
  <c r="D41" i="22" s="1"/>
  <c r="C43" i="22"/>
  <c r="D43" i="22" s="1"/>
  <c r="C46" i="22"/>
  <c r="D46" i="22" s="1"/>
  <c r="C48" i="22"/>
  <c r="D48" i="22" s="1"/>
  <c r="C50" i="22"/>
  <c r="D50" i="22" s="1"/>
  <c r="C56" i="22"/>
  <c r="D56" i="22" s="1"/>
  <c r="C58" i="22"/>
  <c r="D58" i="22" s="1"/>
  <c r="C60" i="22"/>
  <c r="D60" i="22" s="1"/>
  <c r="C62" i="22"/>
  <c r="D62" i="22" s="1"/>
  <c r="C64" i="22"/>
  <c r="D64" i="22" s="1"/>
  <c r="C66" i="22"/>
  <c r="D66" i="22" s="1"/>
  <c r="C25" i="22"/>
  <c r="D25" i="22" s="1"/>
  <c r="C32" i="22"/>
  <c r="D32" i="22" s="1"/>
  <c r="C38" i="22"/>
  <c r="D38" i="22" s="1"/>
  <c r="C40" i="22"/>
  <c r="D40" i="22" s="1"/>
  <c r="C47" i="22"/>
  <c r="D47" i="22" s="1"/>
  <c r="C49" i="22"/>
  <c r="D49" i="22" s="1"/>
  <c r="C55" i="22"/>
  <c r="D55" i="22" s="1"/>
  <c r="C57" i="22"/>
  <c r="D57" i="22" s="1"/>
  <c r="C59" i="22"/>
  <c r="D59" i="22" s="1"/>
  <c r="C61" i="22"/>
  <c r="D61" i="22" s="1"/>
  <c r="C63" i="22"/>
  <c r="D63" i="22" s="1"/>
  <c r="H16" i="21"/>
  <c r="J16" i="21" s="1"/>
  <c r="J15" i="21"/>
  <c r="F18" i="21" s="1"/>
  <c r="J12" i="21"/>
  <c r="J11" i="21"/>
  <c r="J10" i="21"/>
  <c r="J9" i="21"/>
  <c r="J8" i="21"/>
  <c r="BH6" i="12"/>
  <c r="BH8" i="12"/>
  <c r="BH10" i="12"/>
  <c r="BH12" i="12"/>
  <c r="BH14" i="12"/>
  <c r="BH16" i="12"/>
  <c r="BH18" i="12"/>
  <c r="BH20" i="12"/>
  <c r="BH22" i="12"/>
  <c r="BH24" i="12"/>
  <c r="BH26" i="12"/>
  <c r="BH28" i="12"/>
  <c r="BH30" i="12"/>
  <c r="BH32" i="12"/>
  <c r="BH34" i="12"/>
  <c r="BH36" i="12"/>
  <c r="BH38" i="12"/>
  <c r="BH40" i="12"/>
  <c r="BH42" i="12"/>
  <c r="BH44" i="12"/>
  <c r="BH46" i="12"/>
  <c r="BH48" i="12"/>
  <c r="BH50" i="12"/>
  <c r="BH52" i="12"/>
  <c r="BH54" i="12"/>
  <c r="BH56" i="12"/>
  <c r="BH59" i="12"/>
  <c r="BH61" i="12"/>
  <c r="BH63" i="12"/>
  <c r="BH65" i="12"/>
  <c r="BH67" i="12"/>
  <c r="BH69" i="12"/>
  <c r="BH71" i="12"/>
  <c r="BH73" i="12"/>
  <c r="BH75" i="12"/>
  <c r="BH77" i="12"/>
  <c r="BH79" i="12"/>
  <c r="AD80" i="12"/>
  <c r="AE80" i="12"/>
  <c r="AF80" i="12"/>
  <c r="AG80" i="12"/>
  <c r="Y80" i="12"/>
  <c r="Z80" i="12"/>
  <c r="AA80" i="12"/>
  <c r="AB80" i="12"/>
  <c r="BB4" i="12"/>
  <c r="BF4" i="12" s="1"/>
  <c r="BH4" i="12" s="1"/>
  <c r="AK80" i="12"/>
  <c r="AL80" i="12"/>
  <c r="AM80" i="12"/>
  <c r="AJ80" i="12"/>
  <c r="I10" i="4"/>
  <c r="C29" i="20" s="1"/>
  <c r="AH80" i="12"/>
  <c r="AC80" i="12"/>
  <c r="X80" i="12"/>
  <c r="R80" i="12"/>
  <c r="N80" i="12"/>
  <c r="O80" i="12"/>
  <c r="P80" i="12"/>
  <c r="Q80" i="12"/>
  <c r="S80" i="12"/>
  <c r="T80" i="12"/>
  <c r="U80" i="12"/>
  <c r="V80" i="12"/>
  <c r="W80" i="12"/>
  <c r="I7" i="4"/>
  <c r="I8" i="4"/>
  <c r="D27" i="8" s="1"/>
  <c r="I9" i="4"/>
  <c r="G52" i="24" s="1"/>
  <c r="I11" i="4"/>
  <c r="D21" i="22" s="1"/>
  <c r="D69" i="22" s="1"/>
  <c r="G21" i="8"/>
  <c r="D28" i="8" s="1"/>
  <c r="E16" i="4"/>
  <c r="I13" i="4"/>
  <c r="Q24" i="7"/>
  <c r="R24" i="7" s="1"/>
  <c r="A15" i="7"/>
  <c r="A16" i="7" s="1"/>
  <c r="A17" i="7" s="1"/>
  <c r="A18" i="7" s="1"/>
  <c r="A19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Q31" i="7"/>
  <c r="R31" i="7" s="1"/>
  <c r="A26" i="1"/>
  <c r="K15" i="5"/>
  <c r="L15" i="5" s="1"/>
  <c r="K16" i="5"/>
  <c r="L16" i="5" s="1"/>
  <c r="K21" i="5"/>
  <c r="L21" i="5" s="1"/>
  <c r="K22" i="5"/>
  <c r="L22" i="5" s="1"/>
  <c r="K23" i="5"/>
  <c r="L23" i="5" s="1"/>
  <c r="K14" i="5"/>
  <c r="L14" i="5" s="1"/>
  <c r="J24" i="5"/>
  <c r="E9" i="15"/>
  <c r="E12" i="15"/>
  <c r="E13" i="15"/>
  <c r="E11" i="15"/>
  <c r="E6" i="15"/>
  <c r="E19" i="15"/>
  <c r="E23" i="15"/>
  <c r="E24" i="15"/>
  <c r="E25" i="15"/>
  <c r="E26" i="15"/>
  <c r="E27" i="15"/>
  <c r="E28" i="15"/>
  <c r="E29" i="15"/>
  <c r="E30" i="15"/>
  <c r="E31" i="15"/>
  <c r="E18" i="15"/>
  <c r="G46" i="1"/>
  <c r="G23" i="1"/>
  <c r="Q15" i="7"/>
  <c r="R15" i="7" s="1"/>
  <c r="Q16" i="7"/>
  <c r="R16" i="7" s="1"/>
  <c r="Q17" i="7"/>
  <c r="R17" i="7" s="1"/>
  <c r="Q18" i="7"/>
  <c r="R18" i="7" s="1"/>
  <c r="Q19" i="7"/>
  <c r="R19" i="7" s="1"/>
  <c r="Q23" i="7"/>
  <c r="R23" i="7" s="1"/>
  <c r="Q25" i="7"/>
  <c r="R25" i="7" s="1"/>
  <c r="Q26" i="7"/>
  <c r="R26" i="7" s="1"/>
  <c r="Q27" i="7"/>
  <c r="R27" i="7" s="1"/>
  <c r="Q28" i="7"/>
  <c r="R28" i="7" s="1"/>
  <c r="Q29" i="7"/>
  <c r="R29" i="7" s="1"/>
  <c r="Q30" i="7"/>
  <c r="R30" i="7" s="1"/>
  <c r="Q32" i="7"/>
  <c r="R32" i="7" s="1"/>
  <c r="Q33" i="7"/>
  <c r="R33" i="7" s="1"/>
  <c r="Q34" i="7"/>
  <c r="R34" i="7" s="1"/>
  <c r="Q14" i="7"/>
  <c r="R14" i="7" s="1"/>
  <c r="C21" i="8"/>
  <c r="D21" i="8"/>
  <c r="F21" i="8"/>
  <c r="K80" i="12"/>
  <c r="L80" i="12"/>
  <c r="M80" i="12"/>
  <c r="AI80" i="12"/>
  <c r="AN80" i="12"/>
  <c r="AQ80" i="12"/>
  <c r="AR80" i="12"/>
  <c r="AT80" i="12"/>
  <c r="AU80" i="12"/>
  <c r="H14" i="4"/>
  <c r="D24" i="5"/>
  <c r="F24" i="5"/>
  <c r="G24" i="5"/>
  <c r="H24" i="5"/>
  <c r="E7" i="4"/>
  <c r="F7" i="4"/>
  <c r="G14" i="4"/>
  <c r="E13" i="4"/>
  <c r="F13" i="4"/>
  <c r="E12" i="4"/>
  <c r="F12" i="4"/>
  <c r="E10" i="4"/>
  <c r="F10" i="4"/>
  <c r="E11" i="4"/>
  <c r="F11" i="4"/>
  <c r="E9" i="4"/>
  <c r="F9" i="4"/>
  <c r="F8" i="4"/>
  <c r="E8" i="4"/>
  <c r="C24" i="5"/>
  <c r="A15" i="5"/>
  <c r="A16" i="5" s="1"/>
  <c r="A17" i="5" s="1"/>
  <c r="A18" i="5" s="1"/>
  <c r="A19" i="5" s="1"/>
  <c r="A20" i="5" s="1"/>
  <c r="A21" i="5" s="1"/>
  <c r="A22" i="5" s="1"/>
  <c r="A23" i="5" s="1"/>
  <c r="I12" i="4"/>
  <c r="E23" i="23" s="1"/>
  <c r="E37" i="23" s="1"/>
  <c r="E39" i="23" s="1"/>
  <c r="D29" i="8" l="1"/>
  <c r="A27" i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G54" i="24"/>
  <c r="E14" i="15"/>
  <c r="C30" i="20"/>
  <c r="C31" i="20" s="1"/>
  <c r="BH57" i="12"/>
  <c r="BH47" i="12"/>
  <c r="BH39" i="12"/>
  <c r="BH33" i="12"/>
  <c r="BH25" i="12"/>
  <c r="BH19" i="12"/>
  <c r="BH17" i="12"/>
  <c r="BH15" i="12"/>
  <c r="BH13" i="12"/>
  <c r="BH9" i="12"/>
  <c r="BH5" i="12"/>
  <c r="BH53" i="12"/>
  <c r="BH49" i="12"/>
  <c r="BH43" i="12"/>
  <c r="BH37" i="12"/>
  <c r="BH29" i="12"/>
  <c r="BH23" i="12"/>
  <c r="BH7" i="12"/>
  <c r="BH78" i="12"/>
  <c r="BH76" i="12"/>
  <c r="BH74" i="12"/>
  <c r="BH72" i="12"/>
  <c r="BH70" i="12"/>
  <c r="BH68" i="12"/>
  <c r="BH66" i="12"/>
  <c r="BH64" i="12"/>
  <c r="BH62" i="12"/>
  <c r="BH60" i="12"/>
  <c r="BH55" i="12"/>
  <c r="BH51" i="12"/>
  <c r="BH45" i="12"/>
  <c r="BH41" i="12"/>
  <c r="BH35" i="12"/>
  <c r="BH31" i="12"/>
  <c r="BH27" i="12"/>
  <c r="BH21" i="12"/>
  <c r="BH11" i="12"/>
  <c r="BD80" i="12"/>
  <c r="BH58" i="12"/>
  <c r="E32" i="15"/>
  <c r="I21" i="4"/>
  <c r="H21" i="4"/>
  <c r="BF80" i="12"/>
  <c r="BE80" i="12"/>
  <c r="BB80" i="12"/>
  <c r="BA80" i="12"/>
  <c r="Q35" i="7"/>
  <c r="R35" i="7"/>
  <c r="M43" i="7" s="1"/>
  <c r="H32" i="5" s="1"/>
  <c r="K24" i="5"/>
  <c r="L24" i="5"/>
  <c r="H31" i="5" s="1"/>
  <c r="M42" i="7" s="1"/>
  <c r="G49" i="1"/>
  <c r="G53" i="1" s="1"/>
  <c r="D29" i="22"/>
  <c r="D44" i="22"/>
  <c r="D67" i="22"/>
  <c r="G52" i="1"/>
  <c r="J13" i="21"/>
  <c r="I18" i="21"/>
  <c r="J18" i="21"/>
  <c r="E14" i="4"/>
  <c r="F14" i="4"/>
  <c r="I14" i="4"/>
  <c r="D70" i="22" l="1"/>
  <c r="D71" i="22" s="1"/>
  <c r="E35" i="15"/>
  <c r="G54" i="1"/>
  <c r="BH80" i="12"/>
  <c r="BH82" i="12" s="1"/>
  <c r="BG85" i="12" s="1"/>
  <c r="J19" i="21"/>
  <c r="D18" i="4" s="1"/>
  <c r="J20" i="21" l="1"/>
  <c r="E17" i="4" s="1"/>
  <c r="E18" i="4"/>
  <c r="E19" i="4" l="1"/>
  <c r="I16" i="4" s="1"/>
  <c r="H19" i="4" l="1"/>
  <c r="I19" i="4"/>
  <c r="I23" i="4" s="1"/>
  <c r="H23" i="4" l="1"/>
  <c r="BG84" i="12" s="1"/>
  <c r="BG86" i="12" s="1"/>
  <c r="M41" i="7"/>
  <c r="M44" i="7" s="1"/>
  <c r="E34" i="15"/>
  <c r="E36" i="15" s="1"/>
  <c r="H30" i="5"/>
  <c r="H33" i="5" s="1"/>
  <c r="I24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domenico gattuso</author>
  </authors>
  <commentList>
    <comment ref="K6" authorId="0" shapeId="0" xr:uid="{E1A5213A-8BF5-497B-9595-7B58C2E98F4F}">
      <text>
        <r>
          <rPr>
            <b/>
            <sz val="9"/>
            <color indexed="81"/>
            <rFont val="Tahoma"/>
            <family val="2"/>
          </rPr>
          <t>Inserire "SI" se si prevede l'utilizzo del nuovo CCNL 2019/21</t>
        </r>
      </text>
    </comment>
    <comment ref="K8" authorId="0" shapeId="0" xr:uid="{7DCAB792-F74D-47AE-9E85-1B4904CF0380}">
      <text>
        <r>
          <rPr>
            <b/>
            <sz val="9"/>
            <color indexed="81"/>
            <rFont val="Tahoma"/>
            <family val="2"/>
          </rPr>
          <t>inserire DSGA o FF</t>
        </r>
        <r>
          <rPr>
            <sz val="9"/>
            <color indexed="81"/>
            <rFont val="Tahoma"/>
          </rPr>
          <t xml:space="preserve">
</t>
        </r>
      </text>
    </comment>
    <comment ref="K10" authorId="0" shapeId="0" xr:uid="{83A89EDF-90F4-4FA7-BC57-6D635B8C75CD}">
      <text>
        <r>
          <rPr>
            <b/>
            <sz val="9"/>
            <color indexed="81"/>
            <rFont val="Tahoma"/>
            <family val="2"/>
          </rPr>
          <t>Inserire "SI o "NO"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domenico gattuso</author>
    <author>Domenico Gattuso</author>
  </authors>
  <commentList>
    <comment ref="H14" authorId="0" shapeId="0" xr:uid="{7069EE48-0E04-46E8-AE6F-EE73B2CBF2FE}">
      <text>
        <r>
          <rPr>
            <sz val="9"/>
            <color indexed="81"/>
            <rFont val="Tahoma"/>
            <family val="2"/>
          </rPr>
          <t>il totale economie A.P. deve corrispondere al totale del piano di riparto da 2549 a 2556</t>
        </r>
      </text>
    </comment>
    <comment ref="C18" authorId="1" shapeId="0" xr:uid="{A8DC8ABF-A91C-476F-A6B8-DD63AF6745DC}">
      <text>
        <r>
          <rPr>
            <sz val="9"/>
            <color indexed="81"/>
            <rFont val="Tahoma"/>
            <family val="2"/>
          </rPr>
          <t>Inserire i giorni di sostituzione del DSGA o DSGAFF</t>
        </r>
      </text>
    </comment>
    <comment ref="G20" authorId="0" shapeId="0" xr:uid="{CAA4D1A1-B465-4D61-9230-AD4107479C45}">
      <text>
        <r>
          <rPr>
            <b/>
            <sz val="9"/>
            <color indexed="81"/>
            <rFont val="Tahoma"/>
            <family val="2"/>
          </rPr>
          <t>Se la Valorizzazione non è unita al FIS, lasciare il valore "0"</t>
        </r>
      </text>
    </comment>
    <comment ref="E22" authorId="1" shapeId="0" xr:uid="{FD96BCCF-1A1A-49BF-96BA-D1512BDD95B6}">
      <text>
        <r>
          <rPr>
            <sz val="9"/>
            <color indexed="81"/>
            <rFont val="Tahoma"/>
            <family val="2"/>
          </rPr>
          <t>Importo previsto a seguito di sottoscrizione 
del CCNL 2019/21</t>
        </r>
      </text>
    </comment>
    <comment ref="G22" authorId="0" shapeId="0" xr:uid="{2679C861-7331-4E0A-BF0F-46C876244022}">
      <text>
        <r>
          <rPr>
            <b/>
            <sz val="9"/>
            <color indexed="81"/>
            <rFont val="Tahoma"/>
            <family val="2"/>
          </rPr>
          <t>la somma delle Economie Docenti ed ATA, dovrà corrispondere alle Economie FIS (H7)</t>
        </r>
      </text>
    </comment>
    <comment ref="C29" authorId="0" shapeId="0" xr:uid="{1232ABCC-5DF9-4FAB-BC5F-B31DB224BC85}">
      <text>
        <r>
          <rPr>
            <b/>
            <sz val="9"/>
            <color indexed="81"/>
            <rFont val="Tahoma"/>
            <charset val="1"/>
          </rPr>
          <t>inserendo il nominativo, verrà ripetuto in tutti i fogli</t>
        </r>
      </text>
    </comment>
    <comment ref="H29" authorId="0" shapeId="0" xr:uid="{2B82ED59-9C10-4042-8D04-A193E07D7CD3}">
      <text>
        <r>
          <rPr>
            <b/>
            <sz val="9"/>
            <color indexed="81"/>
            <rFont val="Tahoma"/>
            <charset val="1"/>
          </rPr>
          <t>Inserendo il nominativo, verrà ripetuto in tutti i fogli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domenico gattuso</author>
  </authors>
  <commentList>
    <comment ref="BD3" authorId="0" shapeId="0" xr:uid="{4D2A6EDE-C3C8-4674-A03B-34B2A5D711AD}">
      <text>
        <r>
          <rPr>
            <b/>
            <sz val="9"/>
            <color indexed="81"/>
            <rFont val="Tahoma"/>
            <charset val="1"/>
          </rPr>
          <t>Inserire manualmente gli importi forfettari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Autore sconosciuto</author>
  </authors>
  <commentList>
    <comment ref="A13" authorId="0" shapeId="0" xr:uid="{E7C62685-CB8D-4465-95A7-C318CD6E90A4}">
      <text>
        <r>
          <rPr>
            <sz val="10"/>
            <rFont val="Arial"/>
            <family val="2"/>
          </rPr>
          <t>controllare il cedolino del docente, per recuperare l’esatta
fascia stipendiale</t>
        </r>
      </text>
    </comment>
    <comment ref="C25" authorId="0" shapeId="0" xr:uid="{F4D811AE-E98F-493A-8D17-109A11B9966A}">
      <text>
        <r>
          <rPr>
            <sz val="10"/>
            <rFont val="Arial"/>
            <family val="2"/>
          </rPr>
          <t>Inserire il costo orario descritto nella tabella superiore, in base alla fascia stipendiale del Docente</t>
        </r>
      </text>
    </comment>
  </commentList>
</comments>
</file>

<file path=xl/sharedStrings.xml><?xml version="1.0" encoding="utf-8"?>
<sst xmlns="http://schemas.openxmlformats.org/spreadsheetml/2006/main" count="479" uniqueCount="271">
  <si>
    <t>Quota Incarichi specifici ATA</t>
  </si>
  <si>
    <t>INCARICO</t>
  </si>
  <si>
    <t>importo
lordo dip.</t>
  </si>
  <si>
    <t>** gli importi di cui sopra verranno liquidati proporzionalmente al servizio prestato</t>
  </si>
  <si>
    <t>TOTALE INCARICHI SPECIFICI ATA</t>
  </si>
  <si>
    <t>TOTALE</t>
  </si>
  <si>
    <t>LORDO DIPENDENTE</t>
  </si>
  <si>
    <t>CAPITOLO</t>
  </si>
  <si>
    <t>PIANO
GESTIONALE</t>
  </si>
  <si>
    <t>OGGETTO</t>
  </si>
  <si>
    <t> 5</t>
  </si>
  <si>
    <t>FIS</t>
  </si>
  <si>
    <t>FUNZIONI STRUMENTALI</t>
  </si>
  <si>
    <t>INCARICHI
SPECIFICI</t>
  </si>
  <si>
    <t>PROGETTI AREE A RISCHIO FORTE PROC. IMMIGR.</t>
  </si>
  <si>
    <t>ORE ECCEDENTI PER SOST. DOCENTI ASSENTI</t>
  </si>
  <si>
    <t>ATA</t>
  </si>
  <si>
    <t>FIS da Contrattare</t>
  </si>
  <si>
    <t>ASSISTENTI AMMINISTRATIVI</t>
  </si>
  <si>
    <t>NR.</t>
  </si>
  <si>
    <t>totale ore</t>
  </si>
  <si>
    <t>Importo complessivo lordo dipendente</t>
  </si>
  <si>
    <t>TOTALI</t>
  </si>
  <si>
    <t>a) Eventuali assenze</t>
  </si>
  <si>
    <t>b) Controlli da parte dell'Amministrazione</t>
  </si>
  <si>
    <t>c) A consuntivo delle ore effettivamente svolte</t>
  </si>
  <si>
    <t>Ripartizione Assistenti Amministrativi</t>
  </si>
  <si>
    <t>Ripartizione Collaboratori Scolastici</t>
  </si>
  <si>
    <t>Il Direttore SGA</t>
  </si>
  <si>
    <t>Il Dirigente Scolastico</t>
  </si>
  <si>
    <t>Totale</t>
  </si>
  <si>
    <t>Importo orario</t>
  </si>
  <si>
    <t>Assistenti  Amministrativi</t>
  </si>
  <si>
    <t>Collaboratori Scolastici</t>
  </si>
  <si>
    <t>1a pos.</t>
  </si>
  <si>
    <t>2a pos.</t>
  </si>
  <si>
    <t>COLLABORATORI SCOLASTICI</t>
  </si>
  <si>
    <t>PRIMO COLLABORATORE DS</t>
  </si>
  <si>
    <t>IMPORTI FORFETTARI</t>
  </si>
  <si>
    <t>IMPORTI ORARI FUNZIONALI</t>
  </si>
  <si>
    <t>IMPORTI ORARI DI INSEGNAMENTO</t>
  </si>
  <si>
    <t>TOTALE X DIPENDENTE</t>
  </si>
  <si>
    <t>TOTALE ORE FUNZIONALI</t>
  </si>
  <si>
    <t>TIPOLOGIA ATTIVITA'</t>
  </si>
  <si>
    <t>IMPORTO ORARIO</t>
  </si>
  <si>
    <t>TIPOLOGIA ATTIVITA’</t>
  </si>
  <si>
    <t>COMMISSIONE ELETTORALE</t>
  </si>
  <si>
    <t>TOTALE ORE INSEGNAMENTO</t>
  </si>
  <si>
    <t>X</t>
  </si>
  <si>
    <t xml:space="preserve">1) Tutti gli incentivi verranno erogati in base al lavoro effettivamente svolto. </t>
  </si>
  <si>
    <t>VALORIZZAZIONE</t>
  </si>
  <si>
    <t>Unità</t>
  </si>
  <si>
    <t>ore</t>
  </si>
  <si>
    <t>RICHIESTA DISPONIBILITA'
ATTIVITA' AGGIUNTIVE</t>
  </si>
  <si>
    <t>FIRMA COLLABORATORI SCOLASTICI</t>
  </si>
  <si>
    <t>FIDUCIARIA DI PLESSO INFANZIA</t>
  </si>
  <si>
    <t>COMMISSIONI ORARIO PRIMARIA</t>
  </si>
  <si>
    <t>COMMISSIONE ORARIO  - SECONDARIA</t>
  </si>
  <si>
    <t>REFERENTI CONTINUITA' INFANZIA</t>
  </si>
  <si>
    <t>REFERENTI CONTINUITA' PRIMARIA</t>
  </si>
  <si>
    <t>REFERENTI CONTINUITA' SECONDARIA</t>
  </si>
  <si>
    <t>COMMISSIONE FORMAZIONE CL. PRIME PRIMARIA/INFANZIA</t>
  </si>
  <si>
    <t>COMMISSIONE FORMAZIONE CL. PRIME SECONDARIA</t>
  </si>
  <si>
    <t>COMMISSIONE AUTOVALUTAZIONE INVALSI</t>
  </si>
  <si>
    <t>REFERENTE ORIENTAMENTO</t>
  </si>
  <si>
    <t>VERBALIZZAZIONE CDU</t>
  </si>
  <si>
    <t>COORDINATORE PEDAGOGICO - INFANZIA</t>
  </si>
  <si>
    <t>PREVALENTI TEAM</t>
  </si>
  <si>
    <t>TEAM DIGITALE</t>
  </si>
  <si>
    <t>REFERENTE ISTITUTO INCLUSIONE</t>
  </si>
  <si>
    <t>GRUPPO GLI</t>
  </si>
  <si>
    <t>COORDINAMENTO PREVENZIONE PRECOCE</t>
  </si>
  <si>
    <t>REFERENTE BULLISMO E CYBERBULLISMO</t>
  </si>
  <si>
    <t>REFERENTE DSA PRIMARIA</t>
  </si>
  <si>
    <t>REFERENTE DSA SECONDARIA</t>
  </si>
  <si>
    <t>FORMAZIONE DOCENTI</t>
  </si>
  <si>
    <t>ATTUAZIONE PTOF - VALUTAZIONE ED AUTOVALUTAZIONE</t>
  </si>
  <si>
    <t>ATTUAZIONE PTOF - INTERNALIZZAZIONE DEL  CURRICULO</t>
  </si>
  <si>
    <t>Docenti Primaria</t>
  </si>
  <si>
    <t>Totale Primaria</t>
  </si>
  <si>
    <t>costo orario</t>
  </si>
  <si>
    <t>COMMISSIONE RAV</t>
  </si>
  <si>
    <t>INCONTRI PER ALUNNI BES</t>
  </si>
  <si>
    <t>PROGETTO CONTINUITA'</t>
  </si>
  <si>
    <t>PROGETTO LETTURA</t>
  </si>
  <si>
    <t>ACCORCIAMO LE DISTANZE PRIMARIA VSM</t>
  </si>
  <si>
    <t>(5)(13)</t>
  </si>
  <si>
    <t>IMPORTO
4/12</t>
  </si>
  <si>
    <t>IMPORTO
8/12</t>
  </si>
  <si>
    <t>COMPLESSIVO
A.S. 2023/24</t>
  </si>
  <si>
    <t>A.S. 2023/24</t>
  </si>
  <si>
    <t>MOF</t>
  </si>
  <si>
    <t>CALCOLO QUOTA VARIABILE</t>
  </si>
  <si>
    <t>a) Azienda agraria</t>
  </si>
  <si>
    <t>b) Convitti ed educandati annessi</t>
  </si>
  <si>
    <t>c) Istituti verticalizzati ed istituti con almeno due punti di erogazione del servizio scolastico, istituti di secondo grado aggregati e istituti tecnici, professionali e d'arte con laboratori e/o reparti di lavorazione</t>
  </si>
  <si>
    <t>d) Istituzioni non rientranti nelle tipologie di cui alla lettera c)</t>
  </si>
  <si>
    <t>e) Complessità organizzativa valore unitario da moltiplicare per il numero del personale docente e ATA in organico di diritto</t>
  </si>
  <si>
    <t>TOT. QUOTA VARIABILE LORDO DIP.</t>
  </si>
  <si>
    <t xml:space="preserve">CALCOLO QUOTA FISSA </t>
  </si>
  <si>
    <t>Quota fissa spettante al D.S.G.A.</t>
  </si>
  <si>
    <t>Compenso individuale accessorio</t>
  </si>
  <si>
    <t>x</t>
  </si>
  <si>
    <t>Differenza</t>
  </si>
  <si>
    <t>-</t>
  </si>
  <si>
    <t>TOTALE QUOTA FISSA LORDO DIP.</t>
  </si>
  <si>
    <t>da 2549 a 2556</t>
  </si>
  <si>
    <t>TOTALI
anno corrente</t>
  </si>
  <si>
    <t>Ripartizione
Valorizzazione</t>
  </si>
  <si>
    <t xml:space="preserve">Ripartizione
FIS </t>
  </si>
  <si>
    <t>INDENNITA' DI DIREZIONE DSGA + SOST. DSGA</t>
  </si>
  <si>
    <t>Totale da Contrattare</t>
  </si>
  <si>
    <t>FIS DA CONTRATTARE</t>
  </si>
  <si>
    <t>Docenti</t>
  </si>
  <si>
    <t>Totale quote
Docenti ed ATA</t>
  </si>
  <si>
    <t>ECONOMIE A.P.</t>
  </si>
  <si>
    <t>compilare solo le parti in giallo, per tutti i fogli di lavoro</t>
  </si>
  <si>
    <t xml:space="preserve">INDENNITA' DI DIREZIONE DSGA e DSGAFF
A.S. 2023/24 </t>
  </si>
  <si>
    <t>DSGA</t>
  </si>
  <si>
    <t>FF</t>
  </si>
  <si>
    <t>+</t>
  </si>
  <si>
    <t>Totale FIS Complessivo a.s. 2023/24</t>
  </si>
  <si>
    <t>TOTALE INDENNITA' A.S. 2023/24</t>
  </si>
  <si>
    <t>Fondo di Istituto - ATA
a.s. 2023/24</t>
  </si>
  <si>
    <t>INCARICHI SPECIFICI  a.s. 2023/24</t>
  </si>
  <si>
    <t>Budget disponibile personale A.T.A. 2023/24</t>
  </si>
  <si>
    <t>PROSPETTO FIS DOCENTI A.S. 2023/24</t>
  </si>
  <si>
    <t>Prot. nr ….</t>
  </si>
  <si>
    <t>RIPARTIZIONE F.I.S. 2023/24
FUNZIONI STRUMENTALI</t>
  </si>
  <si>
    <t>Budget utilizzato 2023/24</t>
  </si>
  <si>
    <t xml:space="preserve"> ORE ECCEDENTI PER SOST. COLLEGHI ASSENTI - NOIPA - CAP. 25xx/6</t>
  </si>
  <si>
    <t>CCNL SCUOLA aggiornato agli aumenti stipendiali
G.U. 296/2022 dal 01/02/2023</t>
  </si>
  <si>
    <t>Stipendio
Mensile LD</t>
  </si>
  <si>
    <t>Base calcolo</t>
  </si>
  <si>
    <t>1/90</t>
  </si>
  <si>
    <t>1/87</t>
  </si>
  <si>
    <t>1/65</t>
  </si>
  <si>
    <t>TABELLA DI LIQUIDAZIONE ORE ECCEDENTI PER SOST.E COLLEGHI ASSENTI</t>
  </si>
  <si>
    <t>Budget disponibile</t>
  </si>
  <si>
    <t>Cognome e Nome</t>
  </si>
  <si>
    <t>Ore
Svolte</t>
  </si>
  <si>
    <t>compenso
Lordo dip.</t>
  </si>
  <si>
    <t xml:space="preserve">Docenti Infanzia </t>
  </si>
  <si>
    <t>Totale Infanzia</t>
  </si>
  <si>
    <t>Docenti Secondaria I° grado</t>
  </si>
  <si>
    <t>Totale Secondaria I° grado</t>
  </si>
  <si>
    <t>CALCOLO ORARIO PRATICA SPORTIVA MEDIE - NOIPA - CAP. 25xx/12</t>
  </si>
  <si>
    <t>STIPENDIO TABELLARE + IIS – DOCENTE MEDIE</t>
  </si>
  <si>
    <t>Base calcolo
1/78</t>
  </si>
  <si>
    <t>10% su 
Base cal</t>
  </si>
  <si>
    <t>Fascia 0-8</t>
  </si>
  <si>
    <t>Fascia 9-14</t>
  </si>
  <si>
    <t>Fascia 15-20</t>
  </si>
  <si>
    <t>Fascia 21-27</t>
  </si>
  <si>
    <t>Fascia 28-34</t>
  </si>
  <si>
    <t>Da 35</t>
  </si>
  <si>
    <t>TABELLA LIQUIDAZIONE PRATICA SPORTIVA MEDIE</t>
  </si>
  <si>
    <t>Docenti di Ed. Fisica</t>
  </si>
  <si>
    <t>Economie a.s. 2023/24</t>
  </si>
  <si>
    <t>Ministero dell'Istruzione e del Merito</t>
  </si>
  <si>
    <t>RIPARTIZIONE F.I.S.
a.s. 2023/2024</t>
  </si>
  <si>
    <t>RIPARTIZIONE F.I.S.
a.s. 2023/24</t>
  </si>
  <si>
    <t>AREA A RISCHIO FORTE PROCESSO IMMIGRATORIO
a.s. 2023/24</t>
  </si>
  <si>
    <t>retrib. tabellare mensile fascia 0-8 – Docente Infanzia</t>
  </si>
  <si>
    <t>retrib. tabellare mensile fascia 0-8 – Docente Primaria</t>
  </si>
  <si>
    <t>retrib. tabellare mensile fascia 0-8 – Docente Sec. 1° grado</t>
  </si>
  <si>
    <t>STAFF
(compenso forfettario)</t>
  </si>
  <si>
    <t>Riepilogo generale incarichi specifici a.s. 2023/24</t>
  </si>
  <si>
    <t>imp.to
art. 7/2</t>
  </si>
  <si>
    <t>imp.to
art. 7</t>
  </si>
  <si>
    <t>ATTIVITA' FUNZIONALI
(compensi a € 17,50/h o 19,25/h)</t>
  </si>
  <si>
    <t>ATTIVITA' DI
INSEGNAMENTO
(compensi a € 35,00/h o 38,50/h)</t>
  </si>
  <si>
    <t>ATTIVITA' DI
RECUPERO
(compensi a € 50,00/h o € 55,00/h)</t>
  </si>
  <si>
    <t>IMPORTI ORARI ATTIVITA' DI RECUPERO</t>
  </si>
  <si>
    <t>TOTALE ORE DI RECUPERO</t>
  </si>
  <si>
    <t>FUNZIONE STRUMENTALE</t>
  </si>
  <si>
    <t>BENESSERE
 STUDENTI</t>
  </si>
  <si>
    <t>MATEMATICA</t>
  </si>
  <si>
    <t>ITALIANO</t>
  </si>
  <si>
    <t>Indennità di Direzione</t>
  </si>
  <si>
    <t>Via …......................., cap…... Provincia</t>
  </si>
  <si>
    <t>tel. …................</t>
  </si>
  <si>
    <t>sito web:…............</t>
  </si>
  <si>
    <t>mail: ….......................... Pec …..................................</t>
  </si>
  <si>
    <t>Istituto …...............................................</t>
  </si>
  <si>
    <t>Istituto …......</t>
  </si>
  <si>
    <t>Via ….................., cap …........ Prov …..............</t>
  </si>
  <si>
    <t>tel …..................</t>
  </si>
  <si>
    <t>sito web:….................................</t>
  </si>
  <si>
    <t>mail: …............................ - ….................................</t>
  </si>
  <si>
    <t>Via ….................. - cap ….............. Prov …...............</t>
  </si>
  <si>
    <t>Istituto ….....................</t>
  </si>
  <si>
    <t>tel ….......................</t>
  </si>
  <si>
    <t>sito web: …..............................</t>
  </si>
  <si>
    <t>mail: …......................... - …...............................</t>
  </si>
  <si>
    <t>Nome e Cognome</t>
  </si>
  <si>
    <t>Istituto …........................................</t>
  </si>
  <si>
    <t>Istituto ….............................</t>
  </si>
  <si>
    <t>Via …........................  - cap …................. Provincia ….............................</t>
  </si>
  <si>
    <t>tel …........................</t>
  </si>
  <si>
    <t>sito web: …................................</t>
  </si>
  <si>
    <t>mail: …......................... - …..................................</t>
  </si>
  <si>
    <t>Via …............................ - cap …............. Provincia …...................</t>
  </si>
  <si>
    <t>tel …............................</t>
  </si>
  <si>
    <t>sito web: …...............................</t>
  </si>
  <si>
    <t>mail: ….......................... - pec: ….............................</t>
  </si>
  <si>
    <r>
      <t xml:space="preserve">Si invitano i Collaboratori Scolastici di inserire con una </t>
    </r>
    <r>
      <rPr>
        <b/>
        <sz val="10"/>
        <color indexed="8"/>
        <rFont val="Palatino Linotype"/>
        <family val="1"/>
      </rPr>
      <t>"X"</t>
    </r>
    <r>
      <rPr>
        <sz val="10"/>
        <color indexed="8"/>
        <rFont val="Palatino Linotype"/>
        <family val="1"/>
      </rPr>
      <t xml:space="preserve"> la disponibilità sulle attività aggiuntive previste per l'a.s. 2023/24 entro il </t>
    </r>
    <r>
      <rPr>
        <b/>
        <sz val="10"/>
        <color indexed="8"/>
        <rFont val="Palatino Linotype"/>
        <family val="1"/>
      </rPr>
      <t>21/10/2023</t>
    </r>
  </si>
  <si>
    <r>
      <t>2.</t>
    </r>
    <r>
      <rPr>
        <b/>
        <sz val="10"/>
        <color indexed="8"/>
        <rFont val="Palatino Linotype"/>
        <family val="1"/>
      </rPr>
      <t xml:space="preserve">    </t>
    </r>
    <r>
      <rPr>
        <b/>
        <u/>
        <sz val="10"/>
        <color indexed="8"/>
        <rFont val="Palatino Linotype"/>
        <family val="1"/>
      </rPr>
      <t>Collaboratori scolastici</t>
    </r>
  </si>
  <si>
    <t>Indennità di disagio Assistente Tecnico
Art 77 CCNL 2019/21</t>
  </si>
  <si>
    <t>Totale disponibile a.s. 2023/24</t>
  </si>
  <si>
    <t>Totale programmato a.s. 2023/24</t>
  </si>
  <si>
    <t>Totale utilizzato a.s. 2023/24</t>
  </si>
  <si>
    <t>Budget disponibile Fnzioni strumentali  2023/24</t>
  </si>
  <si>
    <t>Budget disponibile Area a rischio  2023/24</t>
  </si>
  <si>
    <t>Budget utilizzato a.s. 2023/24</t>
  </si>
  <si>
    <t>Budget disponibile a.s. 2023/24</t>
  </si>
  <si>
    <t>RIEPILOGO FIS ATA</t>
  </si>
  <si>
    <t>RIEPILOGO FUNZIONI STRUMENTALI</t>
  </si>
  <si>
    <t>RIEPILOGO AREA A RISCHIO</t>
  </si>
  <si>
    <t>Gli importi sono stati indicati nella nota MIUR prot. 25954 del 29/09/2023</t>
  </si>
  <si>
    <t>incarico</t>
  </si>
  <si>
    <t>attività 1</t>
  </si>
  <si>
    <t>attività 2</t>
  </si>
  <si>
    <t>attività 3</t>
  </si>
  <si>
    <t>attività 4</t>
  </si>
  <si>
    <t>attività 5</t>
  </si>
  <si>
    <t>attività 6</t>
  </si>
  <si>
    <t>attività 7</t>
  </si>
  <si>
    <t>attività 8</t>
  </si>
  <si>
    <t>attività 9</t>
  </si>
  <si>
    <t>attività 10</t>
  </si>
  <si>
    <t>attività 11</t>
  </si>
  <si>
    <t>attività 12</t>
  </si>
  <si>
    <t>attività 13</t>
  </si>
  <si>
    <t>attività 14</t>
  </si>
  <si>
    <t>Budget contrattato a.s. 2023/24</t>
  </si>
  <si>
    <t>SECONDO COLLABORATORE DS</t>
  </si>
  <si>
    <t>FIDUCIARIA DI PLESSO PRIMARIA 1</t>
  </si>
  <si>
    <t>FIDUCIARIA DI PLESSO PRIMARIA 2</t>
  </si>
  <si>
    <t>FIDUCIARIA DI PLESSO SEC 1</t>
  </si>
  <si>
    <t>FIDUCIARIA SEC. 2</t>
  </si>
  <si>
    <t>FIDUCIARIA DI PLESSO INFANZIA 1</t>
  </si>
  <si>
    <t>FIDUCIARIA DI PLESSO INFANZIA 2</t>
  </si>
  <si>
    <t>COORDINATORI SECONDARIA</t>
  </si>
  <si>
    <t>COORDINATORI SECONDARIA 2</t>
  </si>
  <si>
    <t>PROGETTO 2</t>
  </si>
  <si>
    <t>PROGETTO 3</t>
  </si>
  <si>
    <t>COGNOME E NOME</t>
  </si>
  <si>
    <t>Previsione ind. Sost. DSGA
base calcolo giornaliero</t>
  </si>
  <si>
    <t>Compilare la cella adiacente, se il calcolo Ind. è rivolto ad un DSGA o FF -&gt;</t>
  </si>
  <si>
    <t>Compilare la cella adiacente, se si prevede il compenso per sost. DSGA -&gt;</t>
  </si>
  <si>
    <t>SCELTA CCNL</t>
  </si>
  <si>
    <t>NO</t>
  </si>
  <si>
    <t>SI</t>
  </si>
  <si>
    <t>COGNOME  E NOME</t>
  </si>
  <si>
    <t>Valorizzazione quote Docenti ed ATA</t>
  </si>
  <si>
    <t>1) Tutti gli incentivi verranno erogati in base al lavoro effettivamente svolto. Parametro per la valutazione:</t>
  </si>
  <si>
    <t xml:space="preserve">Ripartizione quote Docenti e ATA      </t>
  </si>
  <si>
    <t>Economie FIS anni precedenti</t>
  </si>
  <si>
    <t>ATTIVITA' COMPLEMENTARI DI ED. FISICA</t>
  </si>
  <si>
    <t>Assistente  Amministrativo</t>
  </si>
  <si>
    <t>Assistente Amministrativo</t>
  </si>
  <si>
    <t>Collaboratore Scolastico</t>
  </si>
  <si>
    <t>TOTALE
ORE</t>
  </si>
  <si>
    <t>TOTALE
FIS DOCENTI</t>
  </si>
  <si>
    <t>Realizzato e curato dal DSGAFF Domenico Gattuso, per eventuali contatti:</t>
  </si>
  <si>
    <t>[domenico.gattuso@gmail.com]</t>
  </si>
  <si>
    <t xml:space="preserve"> Tramite l'inserimento di alcune risposte nelle celle gialle sottostanti, è possibile utilizzare:
 - i piani tariffari del CCNL 2006/09 e ss o del CCNL 2019/21
 - il calcolo dell'Indennità di Direzione, se è rivolto ad un DSGA oppure un DSGAFF
 - la possibilità di prevedere quota per il sostituto DSGA</t>
  </si>
  <si>
    <t>IMPORTO COMPLESSIVO Lordo dipendente</t>
  </si>
  <si>
    <t>Compilare la cella adiacente, se si utilizzano gli importi del CCNL 2019/21</t>
  </si>
  <si>
    <t>DOCENTI
COGNOME E NOME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</si>
</sst>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€&quot;\ #,##0.00;[Red]\-&quot;€&quot;\ #,##0.00"/>
    <numFmt numFmtId="165" formatCode="_-&quot;€&quot;\ * #,##0.00_-;\-&quot;€&quot;\ * #,##0.00_-;_-&quot;€&quot;\ * &quot;-&quot;??_-;_-@_-"/>
    <numFmt numFmtId="166" formatCode="_-* #,##0.00_-;\-* #,##0.00_-;_-* &quot;-&quot;??_-;_-@_-"/>
    <numFmt numFmtId="167" formatCode="&quot;€&quot;\ #,##0.00"/>
    <numFmt numFmtId="168" formatCode="_-[$€-410]\ * #,##0.00_-;\-[$€-410]\ * #,##0.00_-;_-[$€-410]\ * &quot;-&quot;??_-;_-@_-"/>
    <numFmt numFmtId="169" formatCode="#,##0.00\ &quot;€&quot;"/>
    <numFmt numFmtId="170" formatCode="[$€-2]\ #,##0.00;[Red]\-[$€-2]\ #,##0.00"/>
    <numFmt numFmtId="171" formatCode="_-[$€-410]\ * #,##0.00_-;\-[$€-410]\ * #,##0.00_-;_-[$€-410]\ * &quot;-&quot;??_-;_-@"/>
    <numFmt numFmtId="172" formatCode="_-[$€-2]\ * #,##0.00_-;\-[$€-2]\ * #,##0.00_-;_-[$€-2]\ * &quot;-&quot;??_-;_-@_-"/>
    <numFmt numFmtId="173" formatCode="[$€-410]\ #,##0.00;[Red]\-[$€-410]\ #,##0.00"/>
  </numFmts>
  <fonts count="5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9"/>
      <color indexed="81"/>
      <name val="Tahoma"/>
    </font>
    <font>
      <b/>
      <sz val="9"/>
      <color indexed="81"/>
      <name val="Tahoma"/>
      <family val="2"/>
    </font>
    <font>
      <b/>
      <sz val="16"/>
      <name val="Palatino Linotype"/>
      <family val="1"/>
    </font>
    <font>
      <sz val="11"/>
      <color theme="1"/>
      <name val="Palatino Linotype"/>
      <family val="1"/>
    </font>
    <font>
      <b/>
      <sz val="18"/>
      <name val="Palatino Linotype"/>
      <family val="1"/>
    </font>
    <font>
      <sz val="10"/>
      <name val="Palatino Linotype"/>
      <family val="1"/>
    </font>
    <font>
      <b/>
      <sz val="10"/>
      <name val="Palatino Linotype"/>
      <family val="1"/>
    </font>
    <font>
      <b/>
      <sz val="12"/>
      <name val="Palatino Linotype"/>
      <family val="1"/>
    </font>
    <font>
      <b/>
      <sz val="10"/>
      <color indexed="12"/>
      <name val="Palatino Linotype"/>
      <family val="1"/>
    </font>
    <font>
      <b/>
      <sz val="11"/>
      <color rgb="FFFF0000"/>
      <name val="Palatino Linotype"/>
      <family val="1"/>
    </font>
    <font>
      <b/>
      <sz val="12"/>
      <color rgb="FFFF0000"/>
      <name val="Palatino Linotype"/>
      <family val="1"/>
    </font>
    <font>
      <b/>
      <sz val="11"/>
      <color theme="1"/>
      <name val="Palatino Linotype"/>
      <family val="1"/>
    </font>
    <font>
      <b/>
      <sz val="11"/>
      <name val="Palatino Linotype"/>
      <family val="1"/>
    </font>
    <font>
      <b/>
      <sz val="10"/>
      <color theme="1"/>
      <name val="Palatino Linotype"/>
      <family val="1"/>
    </font>
    <font>
      <sz val="10"/>
      <color theme="1"/>
      <name val="Palatino Linotype"/>
      <family val="1"/>
    </font>
    <font>
      <b/>
      <sz val="26"/>
      <color rgb="FF000000"/>
      <name val="Palatino Linotype"/>
      <family val="1"/>
    </font>
    <font>
      <b/>
      <sz val="10"/>
      <color rgb="FF000000"/>
      <name val="Palatino Linotype"/>
      <family val="1"/>
    </font>
    <font>
      <b/>
      <sz val="14"/>
      <color rgb="FF000000"/>
      <name val="Palatino Linotype"/>
      <family val="1"/>
    </font>
    <font>
      <sz val="10"/>
      <color rgb="FF000000"/>
      <name val="Palatino Linotype"/>
      <family val="1"/>
    </font>
    <font>
      <b/>
      <sz val="11"/>
      <color rgb="FF000000"/>
      <name val="Palatino Linotype"/>
      <family val="1"/>
    </font>
    <font>
      <b/>
      <sz val="20"/>
      <color theme="1"/>
      <name val="Palatino Linotype"/>
      <family val="1"/>
    </font>
    <font>
      <b/>
      <u/>
      <sz val="10"/>
      <color indexed="8"/>
      <name val="Palatino Linotype"/>
      <family val="1"/>
    </font>
    <font>
      <b/>
      <sz val="9"/>
      <color theme="1"/>
      <name val="Palatino Linotype"/>
      <family val="1"/>
    </font>
    <font>
      <sz val="12"/>
      <color theme="1"/>
      <name val="Palatino Linotype"/>
      <family val="1"/>
    </font>
    <font>
      <b/>
      <sz val="12"/>
      <color theme="1"/>
      <name val="Palatino Linotype"/>
      <family val="1"/>
    </font>
    <font>
      <sz val="8"/>
      <name val="Palatino Linotype"/>
      <family val="1"/>
    </font>
    <font>
      <sz val="9"/>
      <name val="Palatino Linotype"/>
      <family val="1"/>
    </font>
    <font>
      <b/>
      <sz val="9"/>
      <name val="Palatino Linotype"/>
      <family val="1"/>
    </font>
    <font>
      <sz val="11"/>
      <name val="Palatino Linotype"/>
      <family val="1"/>
    </font>
    <font>
      <sz val="20"/>
      <color theme="1"/>
      <name val="Palatino Linotype"/>
      <family val="1"/>
    </font>
    <font>
      <b/>
      <sz val="10"/>
      <color rgb="FFFF0000"/>
      <name val="Palatino Linotype"/>
      <family val="1"/>
    </font>
    <font>
      <b/>
      <sz val="8"/>
      <color rgb="FFFF0000"/>
      <name val="Palatino Linotype"/>
      <family val="1"/>
    </font>
    <font>
      <b/>
      <i/>
      <sz val="10"/>
      <color rgb="FF000000"/>
      <name val="Palatino Linotype"/>
      <family val="1"/>
    </font>
    <font>
      <b/>
      <sz val="14"/>
      <name val="Palatino Linotype"/>
      <family val="1"/>
    </font>
    <font>
      <b/>
      <sz val="10"/>
      <color indexed="48"/>
      <name val="Palatino Linotype"/>
      <family val="1"/>
    </font>
    <font>
      <b/>
      <sz val="10"/>
      <color indexed="17"/>
      <name val="Palatino Linotype"/>
      <family val="1"/>
    </font>
    <font>
      <b/>
      <sz val="10"/>
      <color theme="3"/>
      <name val="Palatino Linotype"/>
      <family val="1"/>
    </font>
    <font>
      <b/>
      <sz val="10"/>
      <color indexed="10"/>
      <name val="Palatino Linotype"/>
      <family val="1"/>
    </font>
    <font>
      <sz val="10"/>
      <color indexed="12"/>
      <name val="Palatino Linotype"/>
      <family val="1"/>
    </font>
    <font>
      <sz val="10"/>
      <color indexed="48"/>
      <name val="Palatino Linotype"/>
      <family val="1"/>
    </font>
    <font>
      <b/>
      <sz val="9"/>
      <color indexed="81"/>
      <name val="Tahoma"/>
      <charset val="1"/>
    </font>
    <font>
      <sz val="10"/>
      <color indexed="8"/>
      <name val="Palatino Linotype"/>
      <family val="1"/>
    </font>
    <font>
      <b/>
      <sz val="10"/>
      <color indexed="8"/>
      <name val="Palatino Linotype"/>
      <family val="1"/>
    </font>
    <font>
      <sz val="18"/>
      <color theme="1"/>
      <name val="Palatino Linotype"/>
      <family val="1"/>
    </font>
    <font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i/>
      <sz val="11"/>
      <color theme="1"/>
      <name val="Palatino Linotype"/>
      <family val="1"/>
    </font>
    <font>
      <u/>
      <sz val="11"/>
      <color theme="10"/>
      <name val="Palatino Linotype"/>
      <family val="1"/>
    </font>
    <font>
      <sz val="10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43"/>
        <bgColor indexed="26"/>
      </patternFill>
    </fill>
    <fill>
      <patternFill patternType="solid">
        <fgColor indexed="51"/>
        <bgColor indexed="13"/>
      </patternFill>
    </fill>
    <fill>
      <patternFill patternType="solid">
        <fgColor rgb="FFFFFF99"/>
        <bgColor indexed="3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8" tint="0.59999389629810485"/>
        <bgColor indexed="40"/>
      </patternFill>
    </fill>
    <fill>
      <patternFill patternType="solid">
        <fgColor rgb="FFFFFF99"/>
        <bgColor rgb="FF000000"/>
      </patternFill>
    </fill>
    <fill>
      <patternFill patternType="solid">
        <fgColor theme="0" tint="-4.9989318521683403E-2"/>
        <bgColor indexed="40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A6"/>
        <bgColor rgb="FFFFFFCC"/>
      </patternFill>
    </fill>
    <fill>
      <patternFill patternType="solid">
        <fgColor theme="8" tint="0.59999389629810485"/>
        <bgColor rgb="FFCC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99"/>
        <bgColor indexed="40"/>
      </patternFill>
    </fill>
    <fill>
      <patternFill patternType="solid">
        <fgColor theme="0" tint="-4.9989318521683403E-2"/>
        <bgColor rgb="FFCCCCCC"/>
      </patternFill>
    </fill>
    <fill>
      <patternFill patternType="solid">
        <fgColor theme="0" tint="-4.9989318521683403E-2"/>
        <bgColor rgb="FFC0C0C0"/>
      </patternFill>
    </fill>
  </fills>
  <borders count="1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FF0000"/>
      </bottom>
      <diagonal/>
    </border>
    <border>
      <left style="thin">
        <color auto="1"/>
      </left>
      <right style="thin">
        <color auto="1"/>
      </right>
      <top style="thin">
        <color rgb="FFFF0000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FF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FF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FF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rgb="FFFF0000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FF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rgb="FFFF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indexed="64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/>
      <right style="double">
        <color auto="1"/>
      </right>
      <top style="double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8">
    <xf numFmtId="0" fontId="0" fillId="0" borderId="0"/>
    <xf numFmtId="165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" fillId="0" borderId="0"/>
    <xf numFmtId="0" fontId="2" fillId="0" borderId="0"/>
    <xf numFmtId="165" fontId="4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674">
    <xf numFmtId="0" fontId="0" fillId="0" borderId="0" xfId="0"/>
    <xf numFmtId="0" fontId="8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/>
    <xf numFmtId="165" fontId="10" fillId="0" borderId="52" xfId="6" applyFont="1" applyFill="1" applyBorder="1" applyAlignment="1" applyProtection="1">
      <alignment vertical="center"/>
    </xf>
    <xf numFmtId="165" fontId="10" fillId="0" borderId="55" xfId="6" applyFont="1" applyFill="1" applyBorder="1" applyAlignment="1" applyProtection="1">
      <alignment vertical="center"/>
    </xf>
    <xf numFmtId="165" fontId="10" fillId="0" borderId="59" xfId="6" applyFont="1" applyFill="1" applyBorder="1" applyAlignment="1" applyProtection="1">
      <alignment vertical="center"/>
    </xf>
    <xf numFmtId="165" fontId="15" fillId="0" borderId="61" xfId="6" applyFont="1" applyFill="1" applyBorder="1" applyAlignment="1" applyProtection="1">
      <alignment vertical="center"/>
    </xf>
    <xf numFmtId="0" fontId="11" fillId="0" borderId="0" xfId="0" applyFont="1" applyAlignment="1">
      <alignment horizontal="center"/>
    </xf>
    <xf numFmtId="0" fontId="16" fillId="5" borderId="76" xfId="0" quotePrefix="1" applyFont="1" applyFill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1" fontId="10" fillId="0" borderId="54" xfId="0" applyNumberFormat="1" applyFont="1" applyBorder="1" applyAlignment="1">
      <alignment horizontal="center" vertical="center"/>
    </xf>
    <xf numFmtId="165" fontId="10" fillId="0" borderId="58" xfId="6" applyFont="1" applyFill="1" applyBorder="1" applyAlignment="1" applyProtection="1">
      <alignment horizontal="center" vertical="center"/>
    </xf>
    <xf numFmtId="0" fontId="10" fillId="0" borderId="58" xfId="0" applyFont="1" applyBorder="1" applyAlignment="1">
      <alignment horizontal="center" vertical="center"/>
    </xf>
    <xf numFmtId="165" fontId="17" fillId="0" borderId="63" xfId="6" applyFont="1" applyFill="1" applyBorder="1" applyAlignment="1" applyProtection="1">
      <alignment vertical="center"/>
    </xf>
    <xf numFmtId="165" fontId="15" fillId="0" borderId="65" xfId="6" applyFont="1" applyFill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19" fillId="0" borderId="0" xfId="0" applyFont="1"/>
    <xf numFmtId="0" fontId="19" fillId="0" borderId="0" xfId="0" applyFont="1" applyAlignment="1">
      <alignment horizontal="center"/>
    </xf>
    <xf numFmtId="0" fontId="11" fillId="14" borderId="19" xfId="0" applyFont="1" applyFill="1" applyBorder="1" applyAlignment="1">
      <alignment horizontal="center" vertical="center" wrapText="1"/>
    </xf>
    <xf numFmtId="0" fontId="11" fillId="14" borderId="20" xfId="0" applyFont="1" applyFill="1" applyBorder="1" applyAlignment="1">
      <alignment horizontal="center" vertical="center" wrapText="1"/>
    </xf>
    <xf numFmtId="0" fontId="11" fillId="14" borderId="22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172" fontId="8" fillId="5" borderId="66" xfId="0" applyNumberFormat="1" applyFont="1" applyFill="1" applyBorder="1" applyAlignment="1">
      <alignment vertical="center"/>
    </xf>
    <xf numFmtId="172" fontId="8" fillId="5" borderId="19" xfId="0" applyNumberFormat="1" applyFont="1" applyFill="1" applyBorder="1" applyAlignment="1">
      <alignment vertical="center"/>
    </xf>
    <xf numFmtId="172" fontId="24" fillId="5" borderId="19" xfId="0" applyNumberFormat="1" applyFont="1" applyFill="1" applyBorder="1" applyAlignment="1">
      <alignment vertical="center"/>
    </xf>
    <xf numFmtId="172" fontId="16" fillId="5" borderId="19" xfId="0" applyNumberFormat="1" applyFont="1" applyFill="1" applyBorder="1" applyAlignment="1">
      <alignment vertical="center"/>
    </xf>
    <xf numFmtId="172" fontId="24" fillId="5" borderId="7" xfId="0" applyNumberFormat="1" applyFont="1" applyFill="1" applyBorder="1" applyAlignment="1">
      <alignment vertical="center"/>
    </xf>
    <xf numFmtId="165" fontId="11" fillId="14" borderId="21" xfId="6" applyFont="1" applyFill="1" applyBorder="1" applyAlignment="1">
      <alignment horizontal="left" vertical="center" wrapText="1"/>
    </xf>
    <xf numFmtId="165" fontId="11" fillId="14" borderId="21" xfId="6" applyFont="1" applyFill="1" applyBorder="1" applyAlignment="1">
      <alignment vertical="center" wrapText="1"/>
    </xf>
    <xf numFmtId="165" fontId="11" fillId="16" borderId="68" xfId="6" applyFont="1" applyFill="1" applyBorder="1" applyAlignment="1">
      <alignment horizontal="center" vertical="center" wrapText="1"/>
    </xf>
    <xf numFmtId="165" fontId="11" fillId="16" borderId="8" xfId="6" applyFont="1" applyFill="1" applyBorder="1" applyAlignment="1">
      <alignment horizontal="center" vertical="center" wrapText="1"/>
    </xf>
    <xf numFmtId="165" fontId="11" fillId="16" borderId="69" xfId="6" applyFont="1" applyFill="1" applyBorder="1" applyAlignment="1">
      <alignment horizontal="center" vertical="center" wrapText="1"/>
    </xf>
    <xf numFmtId="165" fontId="16" fillId="5" borderId="14" xfId="0" applyNumberFormat="1" applyFont="1" applyFill="1" applyBorder="1"/>
    <xf numFmtId="4" fontId="11" fillId="0" borderId="16" xfId="0" applyNumberFormat="1" applyFont="1" applyBorder="1" applyAlignment="1">
      <alignment horizontal="left" vertical="center" wrapText="1"/>
    </xf>
    <xf numFmtId="165" fontId="11" fillId="0" borderId="67" xfId="1" applyFont="1" applyFill="1" applyBorder="1" applyAlignment="1">
      <alignment vertical="center"/>
    </xf>
    <xf numFmtId="165" fontId="11" fillId="0" borderId="14" xfId="1" applyFont="1" applyFill="1" applyBorder="1" applyAlignment="1">
      <alignment vertical="center"/>
    </xf>
    <xf numFmtId="0" fontId="18" fillId="0" borderId="0" xfId="0" applyFont="1" applyAlignment="1">
      <alignment horizontal="justify" vertical="center"/>
    </xf>
    <xf numFmtId="0" fontId="18" fillId="0" borderId="2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169" fontId="8" fillId="0" borderId="0" xfId="0" applyNumberFormat="1" applyFont="1"/>
    <xf numFmtId="0" fontId="28" fillId="0" borderId="0" xfId="0" applyFont="1" applyAlignment="1">
      <alignment horizontal="left" vertical="center" indent="2"/>
    </xf>
    <xf numFmtId="4" fontId="18" fillId="0" borderId="29" xfId="0" applyNumberFormat="1" applyFont="1" applyBorder="1" applyAlignment="1">
      <alignment horizontal="right" vertical="center"/>
    </xf>
    <xf numFmtId="0" fontId="8" fillId="0" borderId="29" xfId="0" applyFont="1" applyBorder="1" applyAlignment="1">
      <alignment vertical="center"/>
    </xf>
    <xf numFmtId="4" fontId="11" fillId="0" borderId="34" xfId="1" applyNumberFormat="1" applyFont="1" applyFill="1" applyBorder="1" applyAlignment="1">
      <alignment horizontal="right" vertical="center"/>
    </xf>
    <xf numFmtId="0" fontId="8" fillId="0" borderId="34" xfId="0" applyFont="1" applyBorder="1" applyAlignment="1">
      <alignment vertical="center"/>
    </xf>
    <xf numFmtId="0" fontId="18" fillId="0" borderId="31" xfId="0" applyFont="1" applyBorder="1" applyAlignment="1">
      <alignment vertical="center"/>
    </xf>
    <xf numFmtId="4" fontId="18" fillId="0" borderId="32" xfId="0" applyNumberFormat="1" applyFont="1" applyBorder="1" applyAlignment="1">
      <alignment horizontal="right" vertical="center"/>
    </xf>
    <xf numFmtId="0" fontId="8" fillId="0" borderId="32" xfId="0" applyFont="1" applyBorder="1" applyAlignment="1">
      <alignment vertical="center"/>
    </xf>
    <xf numFmtId="0" fontId="29" fillId="0" borderId="0" xfId="0" applyFont="1" applyAlignment="1">
      <alignment horizontal="center" vertical="center"/>
    </xf>
    <xf numFmtId="1" fontId="31" fillId="0" borderId="0" xfId="4" applyNumberFormat="1" applyFont="1" applyAlignment="1">
      <alignment horizontal="center" vertical="center"/>
    </xf>
    <xf numFmtId="0" fontId="31" fillId="0" borderId="0" xfId="4" applyFont="1" applyAlignment="1">
      <alignment horizontal="center" vertical="center"/>
    </xf>
    <xf numFmtId="4" fontId="32" fillId="0" borderId="0" xfId="4" applyNumberFormat="1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textRotation="90"/>
    </xf>
    <xf numFmtId="49" fontId="11" fillId="0" borderId="1" xfId="0" applyNumberFormat="1" applyFont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/>
    <xf numFmtId="0" fontId="33" fillId="0" borderId="0" xfId="0" applyFont="1"/>
    <xf numFmtId="0" fontId="33" fillId="0" borderId="17" xfId="0" applyFont="1" applyBorder="1"/>
    <xf numFmtId="0" fontId="33" fillId="0" borderId="18" xfId="0" applyFont="1" applyBorder="1"/>
    <xf numFmtId="0" fontId="33" fillId="0" borderId="9" xfId="0" applyFont="1" applyBorder="1"/>
    <xf numFmtId="0" fontId="11" fillId="0" borderId="0" xfId="0" applyFont="1"/>
    <xf numFmtId="0" fontId="10" fillId="0" borderId="0" xfId="0" applyFont="1" applyAlignment="1">
      <alignment horizontal="left"/>
    </xf>
    <xf numFmtId="0" fontId="10" fillId="0" borderId="9" xfId="0" applyFont="1" applyBorder="1"/>
    <xf numFmtId="0" fontId="17" fillId="0" borderId="0" xfId="0" applyFont="1"/>
    <xf numFmtId="0" fontId="18" fillId="0" borderId="0" xfId="0" applyFont="1"/>
    <xf numFmtId="0" fontId="8" fillId="0" borderId="45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8" fillId="3" borderId="0" xfId="0" applyFont="1" applyFill="1" applyAlignment="1">
      <alignment vertical="center"/>
    </xf>
    <xf numFmtId="0" fontId="16" fillId="0" borderId="0" xfId="0" applyFont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16" fillId="0" borderId="0" xfId="0" applyFont="1"/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8" fillId="3" borderId="0" xfId="0" applyFont="1" applyFill="1" applyAlignment="1">
      <alignment horizontal="center"/>
    </xf>
    <xf numFmtId="0" fontId="19" fillId="0" borderId="0" xfId="0" applyFont="1" applyAlignment="1">
      <alignment horizontal="left"/>
    </xf>
    <xf numFmtId="0" fontId="19" fillId="3" borderId="0" xfId="0" applyFont="1" applyFill="1" applyAlignment="1">
      <alignment horizontal="center"/>
    </xf>
    <xf numFmtId="0" fontId="18" fillId="7" borderId="44" xfId="0" applyFont="1" applyFill="1" applyBorder="1" applyAlignment="1">
      <alignment horizontal="center" vertical="center" textRotation="90" wrapText="1"/>
    </xf>
    <xf numFmtId="0" fontId="18" fillId="4" borderId="44" xfId="0" applyFont="1" applyFill="1" applyBorder="1" applyAlignment="1">
      <alignment horizontal="center" vertical="center" textRotation="90" wrapText="1"/>
    </xf>
    <xf numFmtId="0" fontId="18" fillId="6" borderId="44" xfId="0" applyFont="1" applyFill="1" applyBorder="1" applyAlignment="1">
      <alignment horizontal="center" vertical="center" textRotation="90" wrapText="1"/>
    </xf>
    <xf numFmtId="0" fontId="18" fillId="5" borderId="44" xfId="0" applyFont="1" applyFill="1" applyBorder="1" applyAlignment="1">
      <alignment horizontal="center" vertical="center" textRotation="90" wrapText="1"/>
    </xf>
    <xf numFmtId="171" fontId="19" fillId="0" borderId="43" xfId="0" applyNumberFormat="1" applyFont="1" applyBorder="1" applyAlignment="1">
      <alignment horizontal="center" vertical="center" wrapText="1"/>
    </xf>
    <xf numFmtId="171" fontId="18" fillId="5" borderId="43" xfId="0" applyNumberFormat="1" applyFont="1" applyFill="1" applyBorder="1" applyAlignment="1">
      <alignment horizontal="center" vertical="center" wrapText="1"/>
    </xf>
    <xf numFmtId="0" fontId="18" fillId="0" borderId="38" xfId="0" applyFont="1" applyBorder="1" applyAlignment="1">
      <alignment horizontal="center"/>
    </xf>
    <xf numFmtId="0" fontId="18" fillId="0" borderId="0" xfId="0" quotePrefix="1" applyFont="1" applyAlignment="1">
      <alignment horizontal="center"/>
    </xf>
    <xf numFmtId="171" fontId="18" fillId="0" borderId="0" xfId="0" applyNumberFormat="1" applyFont="1" applyAlignment="1">
      <alignment horizontal="center"/>
    </xf>
    <xf numFmtId="0" fontId="11" fillId="0" borderId="8" xfId="0" applyFont="1" applyBorder="1"/>
    <xf numFmtId="167" fontId="8" fillId="0" borderId="0" xfId="0" applyNumberFormat="1" applyFont="1"/>
    <xf numFmtId="0" fontId="11" fillId="0" borderId="1" xfId="0" applyFont="1" applyBorder="1" applyAlignment="1">
      <alignment horizontal="center" vertical="center"/>
    </xf>
    <xf numFmtId="0" fontId="10" fillId="0" borderId="77" xfId="0" applyFont="1" applyBorder="1" applyAlignment="1">
      <alignment horizontal="left" vertical="center"/>
    </xf>
    <xf numFmtId="4" fontId="10" fillId="0" borderId="77" xfId="0" applyNumberFormat="1" applyFont="1" applyBorder="1" applyAlignment="1">
      <alignment horizontal="center" vertical="center"/>
    </xf>
    <xf numFmtId="0" fontId="10" fillId="0" borderId="78" xfId="0" applyFont="1" applyBorder="1" applyAlignment="1">
      <alignment horizontal="left" vertical="center"/>
    </xf>
    <xf numFmtId="4" fontId="10" fillId="0" borderId="78" xfId="0" applyNumberFormat="1" applyFont="1" applyBorder="1" applyAlignment="1">
      <alignment horizontal="center" vertical="center"/>
    </xf>
    <xf numFmtId="0" fontId="10" fillId="0" borderId="79" xfId="0" applyFont="1" applyBorder="1" applyAlignment="1">
      <alignment horizontal="left" vertical="center"/>
    </xf>
    <xf numFmtId="4" fontId="10" fillId="0" borderId="79" xfId="0" applyNumberFormat="1" applyFont="1" applyBorder="1" applyAlignment="1">
      <alignment horizontal="center" vertical="center"/>
    </xf>
    <xf numFmtId="0" fontId="30" fillId="0" borderId="0" xfId="0" applyFont="1" applyAlignment="1">
      <alignment horizontal="left"/>
    </xf>
    <xf numFmtId="4" fontId="30" fillId="0" borderId="0" xfId="0" applyNumberFormat="1" applyFont="1" applyAlignment="1">
      <alignment horizontal="center"/>
    </xf>
    <xf numFmtId="0" fontId="36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21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173" fontId="10" fillId="0" borderId="0" xfId="0" applyNumberFormat="1" applyFont="1" applyAlignment="1">
      <alignment horizontal="right" vertical="center" wrapText="1"/>
    </xf>
    <xf numFmtId="0" fontId="10" fillId="0" borderId="77" xfId="0" applyFont="1" applyBorder="1" applyAlignment="1">
      <alignment vertical="center" wrapText="1"/>
    </xf>
    <xf numFmtId="0" fontId="10" fillId="0" borderId="78" xfId="0" applyFont="1" applyBorder="1" applyAlignment="1">
      <alignment vertical="center" wrapText="1"/>
    </xf>
    <xf numFmtId="0" fontId="10" fillId="0" borderId="79" xfId="0" applyFont="1" applyBorder="1" applyAlignment="1">
      <alignment wrapText="1"/>
    </xf>
    <xf numFmtId="173" fontId="21" fillId="0" borderId="79" xfId="6" applyNumberFormat="1" applyFont="1" applyBorder="1" applyAlignment="1" applyProtection="1">
      <alignment horizontal="right" vertical="center" wrapText="1"/>
    </xf>
    <xf numFmtId="4" fontId="10" fillId="0" borderId="0" xfId="0" applyNumberFormat="1" applyFont="1" applyAlignment="1">
      <alignment horizontal="center"/>
    </xf>
    <xf numFmtId="0" fontId="35" fillId="0" borderId="0" xfId="0" applyFont="1" applyAlignment="1">
      <alignment horizontal="center"/>
    </xf>
    <xf numFmtId="0" fontId="38" fillId="11" borderId="47" xfId="0" applyFont="1" applyFill="1" applyBorder="1" applyAlignment="1">
      <alignment horizontal="center" vertical="center"/>
    </xf>
    <xf numFmtId="0" fontId="18" fillId="6" borderId="43" xfId="0" applyFont="1" applyFill="1" applyBorder="1" applyAlignment="1">
      <alignment horizontal="center" vertical="center" wrapText="1"/>
    </xf>
    <xf numFmtId="0" fontId="18" fillId="4" borderId="82" xfId="0" applyFont="1" applyFill="1" applyBorder="1" applyAlignment="1">
      <alignment horizontal="center" vertical="center" textRotation="90" wrapText="1"/>
    </xf>
    <xf numFmtId="0" fontId="18" fillId="4" borderId="83" xfId="0" applyFont="1" applyFill="1" applyBorder="1" applyAlignment="1">
      <alignment horizontal="center" vertical="center" wrapText="1"/>
    </xf>
    <xf numFmtId="1" fontId="10" fillId="17" borderId="10" xfId="4" applyNumberFormat="1" applyFont="1" applyFill="1" applyBorder="1" applyAlignment="1">
      <alignment horizontal="center" vertical="center"/>
    </xf>
    <xf numFmtId="1" fontId="40" fillId="0" borderId="10" xfId="4" applyNumberFormat="1" applyFont="1" applyBorder="1" applyAlignment="1">
      <alignment horizontal="center" vertical="center"/>
    </xf>
    <xf numFmtId="0" fontId="39" fillId="0" borderId="10" xfId="4" applyFont="1" applyBorder="1" applyAlignment="1">
      <alignment horizontal="center" vertical="center" wrapText="1"/>
    </xf>
    <xf numFmtId="4" fontId="11" fillId="0" borderId="19" xfId="4" applyNumberFormat="1" applyFont="1" applyBorder="1" applyAlignment="1">
      <alignment horizontal="center" vertical="center"/>
    </xf>
    <xf numFmtId="4" fontId="11" fillId="0" borderId="20" xfId="4" applyNumberFormat="1" applyFont="1" applyBorder="1" applyAlignment="1">
      <alignment horizontal="center" vertical="center"/>
    </xf>
    <xf numFmtId="4" fontId="11" fillId="0" borderId="22" xfId="4" applyNumberFormat="1" applyFont="1" applyBorder="1" applyAlignment="1">
      <alignment horizontal="center" vertical="center" wrapText="1"/>
    </xf>
    <xf numFmtId="4" fontId="10" fillId="17" borderId="20" xfId="4" applyNumberFormat="1" applyFont="1" applyFill="1" applyBorder="1" applyAlignment="1">
      <alignment horizontal="center" vertical="center"/>
    </xf>
    <xf numFmtId="168" fontId="11" fillId="17" borderId="22" xfId="4" applyNumberFormat="1" applyFont="1" applyFill="1" applyBorder="1" applyAlignment="1">
      <alignment horizontal="center" vertical="center"/>
    </xf>
    <xf numFmtId="0" fontId="39" fillId="0" borderId="19" xfId="4" applyFont="1" applyBorder="1" applyAlignment="1">
      <alignment horizontal="center" vertical="center" wrapText="1"/>
    </xf>
    <xf numFmtId="1" fontId="11" fillId="2" borderId="10" xfId="4" applyNumberFormat="1" applyFont="1" applyFill="1" applyBorder="1" applyAlignment="1">
      <alignment horizontal="center" vertical="center"/>
    </xf>
    <xf numFmtId="4" fontId="10" fillId="2" borderId="23" xfId="4" applyNumberFormat="1" applyFont="1" applyFill="1" applyBorder="1" applyAlignment="1">
      <alignment horizontal="center" vertical="center"/>
    </xf>
    <xf numFmtId="168" fontId="10" fillId="2" borderId="24" xfId="4" applyNumberFormat="1" applyFont="1" applyFill="1" applyBorder="1" applyAlignment="1">
      <alignment horizontal="center" vertical="center"/>
    </xf>
    <xf numFmtId="0" fontId="10" fillId="0" borderId="11" xfId="4" applyFont="1" applyBorder="1" applyAlignment="1">
      <alignment horizontal="center" vertical="center"/>
    </xf>
    <xf numFmtId="0" fontId="10" fillId="0" borderId="0" xfId="4" applyFont="1" applyAlignment="1">
      <alignment horizontal="center" vertical="center"/>
    </xf>
    <xf numFmtId="0" fontId="42" fillId="0" borderId="0" xfId="4" applyFont="1" applyAlignment="1">
      <alignment horizontal="center" vertical="center"/>
    </xf>
    <xf numFmtId="4" fontId="10" fillId="0" borderId="0" xfId="4" applyNumberFormat="1" applyFont="1" applyAlignment="1">
      <alignment horizontal="center" vertical="center"/>
    </xf>
    <xf numFmtId="1" fontId="10" fillId="0" borderId="0" xfId="4" applyNumberFormat="1" applyFont="1" applyAlignment="1">
      <alignment horizontal="center" vertical="center"/>
    </xf>
    <xf numFmtId="4" fontId="13" fillId="0" borderId="0" xfId="4" applyNumberFormat="1" applyFont="1" applyAlignment="1">
      <alignment horizontal="center" vertical="center"/>
    </xf>
    <xf numFmtId="1" fontId="40" fillId="0" borderId="0" xfId="4" applyNumberFormat="1" applyFont="1" applyAlignment="1">
      <alignment horizontal="center" vertical="center"/>
    </xf>
    <xf numFmtId="0" fontId="40" fillId="0" borderId="0" xfId="4" applyFont="1" applyAlignment="1">
      <alignment horizontal="center" vertical="center"/>
    </xf>
    <xf numFmtId="1" fontId="44" fillId="0" borderId="0" xfId="4" applyNumberFormat="1" applyFont="1" applyAlignment="1">
      <alignment horizontal="center" vertical="center"/>
    </xf>
    <xf numFmtId="10" fontId="10" fillId="0" borderId="0" xfId="4" applyNumberFormat="1" applyFont="1" applyAlignment="1">
      <alignment horizontal="center" vertical="center"/>
    </xf>
    <xf numFmtId="0" fontId="10" fillId="0" borderId="0" xfId="4" applyFont="1" applyAlignment="1">
      <alignment horizontal="left" vertical="center"/>
    </xf>
    <xf numFmtId="4" fontId="11" fillId="0" borderId="0" xfId="4" applyNumberFormat="1" applyFont="1" applyAlignment="1">
      <alignment horizontal="center" vertical="center"/>
    </xf>
    <xf numFmtId="4" fontId="11" fillId="0" borderId="20" xfId="4" applyNumberFormat="1" applyFont="1" applyBorder="1" applyAlignment="1">
      <alignment horizontal="center" vertical="center" wrapText="1"/>
    </xf>
    <xf numFmtId="164" fontId="18" fillId="0" borderId="36" xfId="0" applyNumberFormat="1" applyFont="1" applyBorder="1" applyAlignment="1">
      <alignment vertical="center"/>
    </xf>
    <xf numFmtId="170" fontId="11" fillId="0" borderId="0" xfId="4" applyNumberFormat="1" applyFont="1" applyAlignment="1">
      <alignment horizontal="right" vertical="center"/>
    </xf>
    <xf numFmtId="4" fontId="11" fillId="17" borderId="20" xfId="4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11" fillId="20" borderId="20" xfId="4" applyNumberFormat="1" applyFont="1" applyFill="1" applyBorder="1" applyAlignment="1">
      <alignment horizontal="center" vertical="center"/>
    </xf>
    <xf numFmtId="0" fontId="18" fillId="21" borderId="1" xfId="0" applyFont="1" applyFill="1" applyBorder="1" applyAlignment="1">
      <alignment horizontal="center" vertical="center" textRotation="90" wrapText="1"/>
    </xf>
    <xf numFmtId="0" fontId="18" fillId="21" borderId="43" xfId="0" applyFont="1" applyFill="1" applyBorder="1" applyAlignment="1">
      <alignment horizontal="center" vertical="center" wrapText="1"/>
    </xf>
    <xf numFmtId="0" fontId="11" fillId="0" borderId="0" xfId="4" applyFont="1" applyAlignment="1">
      <alignment horizontal="center" vertical="center"/>
    </xf>
    <xf numFmtId="1" fontId="11" fillId="0" borderId="0" xfId="4" applyNumberFormat="1" applyFont="1" applyAlignment="1">
      <alignment horizontal="center" vertical="center"/>
    </xf>
    <xf numFmtId="0" fontId="16" fillId="0" borderId="0" xfId="0" applyFont="1" applyAlignment="1">
      <alignment horizontal="center"/>
    </xf>
    <xf numFmtId="165" fontId="19" fillId="12" borderId="43" xfId="6" applyFont="1" applyFill="1" applyBorder="1" applyAlignment="1">
      <alignment horizontal="center" vertical="center" wrapText="1"/>
    </xf>
    <xf numFmtId="0" fontId="10" fillId="0" borderId="38" xfId="0" applyFont="1" applyBorder="1"/>
    <xf numFmtId="0" fontId="19" fillId="0" borderId="9" xfId="0" applyFont="1" applyBorder="1"/>
    <xf numFmtId="173" fontId="10" fillId="22" borderId="1" xfId="0" applyNumberFormat="1" applyFont="1" applyFill="1" applyBorder="1" applyAlignment="1">
      <alignment vertical="center"/>
    </xf>
    <xf numFmtId="0" fontId="19" fillId="0" borderId="103" xfId="0" applyFont="1" applyBorder="1" applyAlignment="1">
      <alignment horizontal="center" vertical="center"/>
    </xf>
    <xf numFmtId="0" fontId="18" fillId="7" borderId="91" xfId="0" applyFont="1" applyFill="1" applyBorder="1" applyAlignment="1">
      <alignment horizontal="center" vertical="center" textRotation="90" wrapText="1"/>
    </xf>
    <xf numFmtId="0" fontId="19" fillId="0" borderId="28" xfId="0" applyFont="1" applyBorder="1" applyAlignment="1">
      <alignment vertical="center"/>
    </xf>
    <xf numFmtId="0" fontId="19" fillId="0" borderId="30" xfId="0" applyFont="1" applyBorder="1" applyAlignment="1">
      <alignment vertical="center"/>
    </xf>
    <xf numFmtId="165" fontId="19" fillId="0" borderId="33" xfId="6" applyFont="1" applyBorder="1" applyAlignment="1">
      <alignment vertical="center"/>
    </xf>
    <xf numFmtId="165" fontId="19" fillId="0" borderId="35" xfId="6" applyFont="1" applyBorder="1" applyAlignment="1">
      <alignment vertical="center"/>
    </xf>
    <xf numFmtId="165" fontId="11" fillId="0" borderId="0" xfId="6" applyFont="1" applyAlignment="1">
      <alignment horizontal="right" vertical="center"/>
    </xf>
    <xf numFmtId="165" fontId="10" fillId="0" borderId="0" xfId="6" applyFont="1" applyAlignment="1">
      <alignment horizontal="right" vertical="center"/>
    </xf>
    <xf numFmtId="165" fontId="13" fillId="0" borderId="0" xfId="6" applyFont="1" applyAlignment="1">
      <alignment horizontal="right" vertical="center"/>
    </xf>
    <xf numFmtId="165" fontId="11" fillId="0" borderId="0" xfId="6" applyFont="1" applyAlignment="1">
      <alignment horizontal="center" vertical="center"/>
    </xf>
    <xf numFmtId="165" fontId="10" fillId="0" borderId="0" xfId="6" applyFont="1" applyAlignment="1">
      <alignment horizontal="center" vertical="center"/>
    </xf>
    <xf numFmtId="165" fontId="13" fillId="0" borderId="0" xfId="6" applyFont="1" applyAlignment="1">
      <alignment horizontal="center" vertical="center"/>
    </xf>
    <xf numFmtId="165" fontId="21" fillId="0" borderId="77" xfId="6" applyFont="1" applyBorder="1" applyAlignment="1" applyProtection="1">
      <alignment horizontal="right" vertical="center" wrapText="1"/>
    </xf>
    <xf numFmtId="165" fontId="21" fillId="0" borderId="78" xfId="6" applyFont="1" applyBorder="1" applyAlignment="1" applyProtection="1">
      <alignment horizontal="right" vertical="center" wrapText="1"/>
    </xf>
    <xf numFmtId="165" fontId="23" fillId="0" borderId="77" xfId="6" applyFont="1" applyBorder="1" applyAlignment="1" applyProtection="1">
      <alignment horizontal="right" vertical="center" wrapText="1"/>
    </xf>
    <xf numFmtId="165" fontId="23" fillId="0" borderId="78" xfId="6" applyFont="1" applyBorder="1" applyAlignment="1" applyProtection="1">
      <alignment horizontal="right" vertical="center" wrapText="1"/>
    </xf>
    <xf numFmtId="165" fontId="10" fillId="0" borderId="77" xfId="6" applyFont="1" applyBorder="1" applyAlignment="1">
      <alignment horizontal="center" vertical="center"/>
    </xf>
    <xf numFmtId="165" fontId="10" fillId="0" borderId="78" xfId="6" applyFont="1" applyBorder="1" applyAlignment="1">
      <alignment horizontal="center" vertical="center"/>
    </xf>
    <xf numFmtId="165" fontId="10" fillId="0" borderId="79" xfId="6" applyFont="1" applyBorder="1" applyAlignment="1">
      <alignment horizontal="center" vertical="center"/>
    </xf>
    <xf numFmtId="165" fontId="35" fillId="0" borderId="77" xfId="6" applyFont="1" applyBorder="1" applyAlignment="1">
      <alignment horizontal="right" vertical="center"/>
    </xf>
    <xf numFmtId="165" fontId="35" fillId="0" borderId="78" xfId="6" applyFont="1" applyBorder="1" applyAlignment="1">
      <alignment horizontal="right" vertical="center"/>
    </xf>
    <xf numFmtId="165" fontId="35" fillId="0" borderId="79" xfId="6" applyFont="1" applyBorder="1" applyAlignment="1">
      <alignment horizontal="right" vertical="center"/>
    </xf>
    <xf numFmtId="165" fontId="35" fillId="0" borderId="77" xfId="6" applyFont="1" applyBorder="1" applyAlignment="1">
      <alignment horizontal="center" vertical="center"/>
    </xf>
    <xf numFmtId="165" fontId="35" fillId="0" borderId="78" xfId="6" applyFont="1" applyBorder="1" applyAlignment="1">
      <alignment horizontal="center" vertical="center"/>
    </xf>
    <xf numFmtId="165" fontId="35" fillId="0" borderId="79" xfId="6" applyFont="1" applyBorder="1" applyAlignment="1">
      <alignment horizontal="center" vertical="center"/>
    </xf>
    <xf numFmtId="165" fontId="23" fillId="0" borderId="79" xfId="6" applyFont="1" applyBorder="1" applyAlignment="1" applyProtection="1">
      <alignment horizontal="right" vertical="center" wrapText="1"/>
    </xf>
    <xf numFmtId="165" fontId="10" fillId="0" borderId="77" xfId="6" applyFont="1" applyBorder="1" applyAlignment="1">
      <alignment horizontal="right" vertical="center" wrapText="1"/>
    </xf>
    <xf numFmtId="165" fontId="10" fillId="0" borderId="78" xfId="6" applyFont="1" applyBorder="1" applyAlignment="1">
      <alignment horizontal="right" vertical="center" wrapText="1"/>
    </xf>
    <xf numFmtId="165" fontId="10" fillId="0" borderId="79" xfId="6" applyFont="1" applyBorder="1" applyAlignment="1">
      <alignment horizontal="right" vertical="center" wrapText="1"/>
    </xf>
    <xf numFmtId="0" fontId="18" fillId="7" borderId="82" xfId="0" applyFont="1" applyFill="1" applyBorder="1" applyAlignment="1">
      <alignment horizontal="center" vertical="center" textRotation="90" wrapText="1"/>
    </xf>
    <xf numFmtId="165" fontId="17" fillId="5" borderId="21" xfId="6" applyFont="1" applyFill="1" applyBorder="1" applyAlignment="1">
      <alignment horizontal="right"/>
    </xf>
    <xf numFmtId="165" fontId="11" fillId="23" borderId="21" xfId="6" applyFont="1" applyFill="1" applyBorder="1" applyAlignment="1" applyProtection="1">
      <alignment horizontal="left" vertical="center" wrapText="1"/>
      <protection locked="0"/>
    </xf>
    <xf numFmtId="0" fontId="19" fillId="12" borderId="0" xfId="0" applyFont="1" applyFill="1" applyAlignment="1" applyProtection="1">
      <alignment horizontal="center"/>
      <protection locked="0"/>
    </xf>
    <xf numFmtId="0" fontId="18" fillId="12" borderId="89" xfId="0" applyFont="1" applyFill="1" applyBorder="1" applyProtection="1">
      <protection locked="0"/>
    </xf>
    <xf numFmtId="0" fontId="19" fillId="12" borderId="92" xfId="0" applyFont="1" applyFill="1" applyBorder="1" applyAlignment="1" applyProtection="1">
      <alignment horizontal="center"/>
      <protection locked="0"/>
    </xf>
    <xf numFmtId="0" fontId="19" fillId="12" borderId="83" xfId="0" applyFont="1" applyFill="1" applyBorder="1" applyAlignment="1" applyProtection="1">
      <alignment horizontal="center"/>
      <protection locked="0"/>
    </xf>
    <xf numFmtId="0" fontId="19" fillId="12" borderId="43" xfId="0" applyFont="1" applyFill="1" applyBorder="1" applyAlignment="1" applyProtection="1">
      <alignment horizontal="center"/>
      <protection locked="0"/>
    </xf>
    <xf numFmtId="0" fontId="19" fillId="12" borderId="86" xfId="0" applyFont="1" applyFill="1" applyBorder="1" applyAlignment="1" applyProtection="1">
      <alignment horizontal="center"/>
      <protection locked="0"/>
    </xf>
    <xf numFmtId="0" fontId="19" fillId="12" borderId="89" xfId="0" applyFont="1" applyFill="1" applyBorder="1" applyAlignment="1" applyProtection="1">
      <alignment horizontal="center"/>
      <protection locked="0"/>
    </xf>
    <xf numFmtId="0" fontId="19" fillId="12" borderId="90" xfId="0" applyFont="1" applyFill="1" applyBorder="1" applyAlignment="1" applyProtection="1">
      <alignment horizontal="center"/>
      <protection locked="0"/>
    </xf>
    <xf numFmtId="0" fontId="19" fillId="12" borderId="1" xfId="0" applyFont="1" applyFill="1" applyBorder="1" applyAlignment="1" applyProtection="1">
      <alignment horizontal="center"/>
      <protection locked="0"/>
    </xf>
    <xf numFmtId="0" fontId="19" fillId="12" borderId="87" xfId="0" applyFont="1" applyFill="1" applyBorder="1" applyAlignment="1" applyProtection="1">
      <alignment horizontal="center"/>
      <protection locked="0"/>
    </xf>
    <xf numFmtId="0" fontId="18" fillId="12" borderId="92" xfId="0" applyFont="1" applyFill="1" applyBorder="1" applyAlignment="1" applyProtection="1">
      <alignment horizontal="center"/>
      <protection locked="0"/>
    </xf>
    <xf numFmtId="0" fontId="18" fillId="12" borderId="83" xfId="0" applyFont="1" applyFill="1" applyBorder="1" applyAlignment="1" applyProtection="1">
      <alignment horizontal="center"/>
      <protection locked="0"/>
    </xf>
    <xf numFmtId="0" fontId="18" fillId="12" borderId="43" xfId="0" applyFont="1" applyFill="1" applyBorder="1" applyAlignment="1" applyProtection="1">
      <alignment horizontal="center"/>
      <protection locked="0"/>
    </xf>
    <xf numFmtId="0" fontId="18" fillId="12" borderId="86" xfId="0" applyFont="1" applyFill="1" applyBorder="1" applyAlignment="1" applyProtection="1">
      <alignment horizontal="center"/>
      <protection locked="0"/>
    </xf>
    <xf numFmtId="0" fontId="19" fillId="12" borderId="105" xfId="0" applyFont="1" applyFill="1" applyBorder="1" applyAlignment="1" applyProtection="1">
      <alignment horizontal="center"/>
      <protection locked="0"/>
    </xf>
    <xf numFmtId="0" fontId="19" fillId="12" borderId="113" xfId="0" applyFont="1" applyFill="1" applyBorder="1" applyAlignment="1" applyProtection="1">
      <alignment horizontal="center"/>
      <protection locked="0"/>
    </xf>
    <xf numFmtId="0" fontId="19" fillId="12" borderId="106" xfId="0" applyFont="1" applyFill="1" applyBorder="1" applyAlignment="1" applyProtection="1">
      <alignment horizontal="center"/>
      <protection locked="0"/>
    </xf>
    <xf numFmtId="0" fontId="19" fillId="12" borderId="107" xfId="0" applyFont="1" applyFill="1" applyBorder="1" applyAlignment="1" applyProtection="1">
      <alignment horizontal="center"/>
      <protection locked="0"/>
    </xf>
    <xf numFmtId="165" fontId="19" fillId="12" borderId="43" xfId="6" applyFont="1" applyFill="1" applyBorder="1" applyAlignment="1" applyProtection="1">
      <alignment horizontal="center" vertical="center" wrapText="1"/>
      <protection locked="0"/>
    </xf>
    <xf numFmtId="0" fontId="11" fillId="12" borderId="1" xfId="0" applyFont="1" applyFill="1" applyBorder="1" applyAlignment="1" applyProtection="1">
      <alignment horizontal="center" vertical="center" textRotation="90" wrapText="1"/>
      <protection locked="0"/>
    </xf>
    <xf numFmtId="0" fontId="10" fillId="18" borderId="77" xfId="0" applyFont="1" applyFill="1" applyBorder="1" applyAlignment="1" applyProtection="1">
      <alignment horizontal="center" vertical="center" wrapText="1"/>
      <protection locked="0"/>
    </xf>
    <xf numFmtId="165" fontId="10" fillId="18" borderId="77" xfId="6" applyFont="1" applyFill="1" applyBorder="1" applyAlignment="1" applyProtection="1">
      <alignment horizontal="center" vertical="center" wrapText="1"/>
      <protection locked="0"/>
    </xf>
    <xf numFmtId="0" fontId="10" fillId="18" borderId="115" xfId="0" applyFont="1" applyFill="1" applyBorder="1" applyAlignment="1" applyProtection="1">
      <alignment horizontal="center" vertical="center" wrapText="1"/>
      <protection locked="0"/>
    </xf>
    <xf numFmtId="165" fontId="10" fillId="18" borderId="115" xfId="6" applyFont="1" applyFill="1" applyBorder="1" applyAlignment="1" applyProtection="1">
      <alignment horizontal="center" vertical="center" wrapText="1"/>
      <protection locked="0"/>
    </xf>
    <xf numFmtId="0" fontId="10" fillId="18" borderId="78" xfId="0" applyFont="1" applyFill="1" applyBorder="1" applyAlignment="1" applyProtection="1">
      <alignment horizontal="center" vertical="center" wrapText="1"/>
      <protection locked="0"/>
    </xf>
    <xf numFmtId="165" fontId="10" fillId="18" borderId="78" xfId="6" applyFont="1" applyFill="1" applyBorder="1" applyAlignment="1" applyProtection="1">
      <alignment horizontal="center" vertical="center" wrapText="1"/>
      <protection locked="0"/>
    </xf>
    <xf numFmtId="0" fontId="10" fillId="18" borderId="79" xfId="0" applyFont="1" applyFill="1" applyBorder="1" applyAlignment="1" applyProtection="1">
      <alignment horizontal="center" vertical="center" wrapText="1"/>
      <protection locked="0"/>
    </xf>
    <xf numFmtId="165" fontId="10" fillId="18" borderId="79" xfId="6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left" vertical="center"/>
    </xf>
    <xf numFmtId="0" fontId="10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0" fillId="0" borderId="116" xfId="0" applyBorder="1"/>
    <xf numFmtId="0" fontId="0" fillId="0" borderId="117" xfId="0" applyBorder="1"/>
    <xf numFmtId="0" fontId="16" fillId="0" borderId="0" xfId="0" applyFont="1" applyAlignment="1">
      <alignment vertical="center"/>
    </xf>
    <xf numFmtId="0" fontId="18" fillId="12" borderId="108" xfId="0" applyFont="1" applyFill="1" applyBorder="1" applyAlignment="1" applyProtection="1">
      <alignment horizontal="center"/>
      <protection locked="0"/>
    </xf>
    <xf numFmtId="0" fontId="11" fillId="12" borderId="108" xfId="0" applyFont="1" applyFill="1" applyBorder="1" applyAlignment="1" applyProtection="1">
      <alignment horizontal="center" vertical="center"/>
      <protection locked="0"/>
    </xf>
    <xf numFmtId="0" fontId="18" fillId="12" borderId="108" xfId="0" applyFont="1" applyFill="1" applyBorder="1" applyAlignment="1" applyProtection="1">
      <alignment horizontal="center" vertical="center"/>
      <protection locked="0"/>
    </xf>
    <xf numFmtId="0" fontId="0" fillId="0" borderId="118" xfId="0" applyBorder="1"/>
    <xf numFmtId="0" fontId="16" fillId="0" borderId="119" xfId="0" applyFont="1" applyBorder="1"/>
    <xf numFmtId="0" fontId="0" fillId="0" borderId="119" xfId="0" applyBorder="1"/>
    <xf numFmtId="0" fontId="0" fillId="0" borderId="120" xfId="0" applyBorder="1"/>
    <xf numFmtId="4" fontId="10" fillId="0" borderId="66" xfId="0" applyNumberFormat="1" applyFont="1" applyBorder="1" applyAlignment="1">
      <alignment vertical="center" wrapText="1"/>
    </xf>
    <xf numFmtId="0" fontId="19" fillId="0" borderId="124" xfId="0" applyFont="1" applyBorder="1" applyAlignment="1">
      <alignment horizontal="center" vertical="center" wrapText="1"/>
    </xf>
    <xf numFmtId="0" fontId="19" fillId="0" borderId="125" xfId="0" applyFont="1" applyBorder="1" applyAlignment="1">
      <alignment horizontal="center" vertical="center" wrapText="1"/>
    </xf>
    <xf numFmtId="0" fontId="21" fillId="0" borderId="125" xfId="0" applyFont="1" applyBorder="1" applyAlignment="1">
      <alignment horizontal="left" vertical="center" wrapText="1"/>
    </xf>
    <xf numFmtId="172" fontId="10" fillId="0" borderId="125" xfId="0" applyNumberFormat="1" applyFont="1" applyBorder="1" applyAlignment="1">
      <alignment vertical="center"/>
    </xf>
    <xf numFmtId="172" fontId="11" fillId="12" borderId="125" xfId="0" applyNumberFormat="1" applyFont="1" applyFill="1" applyBorder="1" applyAlignment="1" applyProtection="1">
      <alignment vertical="center"/>
      <protection locked="0"/>
    </xf>
    <xf numFmtId="172" fontId="23" fillId="12" borderId="125" xfId="1" applyNumberFormat="1" applyFont="1" applyFill="1" applyBorder="1" applyAlignment="1" applyProtection="1">
      <alignment vertical="center" wrapText="1"/>
      <protection locked="0"/>
    </xf>
    <xf numFmtId="172" fontId="18" fillId="0" borderId="126" xfId="0" applyNumberFormat="1" applyFont="1" applyBorder="1" applyAlignment="1">
      <alignment vertical="center"/>
    </xf>
    <xf numFmtId="0" fontId="19" fillId="0" borderId="127" xfId="0" applyFont="1" applyBorder="1" applyAlignment="1">
      <alignment horizontal="center" vertical="center" wrapText="1"/>
    </xf>
    <xf numFmtId="0" fontId="19" fillId="0" borderId="128" xfId="0" applyFont="1" applyBorder="1" applyAlignment="1">
      <alignment horizontal="center" vertical="center" wrapText="1"/>
    </xf>
    <xf numFmtId="0" fontId="21" fillId="0" borderId="128" xfId="0" applyFont="1" applyBorder="1" applyAlignment="1">
      <alignment horizontal="left" vertical="center" wrapText="1"/>
    </xf>
    <xf numFmtId="172" fontId="10" fillId="0" borderId="128" xfId="0" applyNumberFormat="1" applyFont="1" applyBorder="1" applyAlignment="1">
      <alignment vertical="center"/>
    </xf>
    <xf numFmtId="172" fontId="11" fillId="12" borderId="128" xfId="0" applyNumberFormat="1" applyFont="1" applyFill="1" applyBorder="1" applyAlignment="1" applyProtection="1">
      <alignment vertical="center"/>
      <protection locked="0"/>
    </xf>
    <xf numFmtId="172" fontId="23" fillId="12" borderId="128" xfId="1" applyNumberFormat="1" applyFont="1" applyFill="1" applyBorder="1" applyAlignment="1" applyProtection="1">
      <alignment vertical="center"/>
      <protection locked="0"/>
    </xf>
    <xf numFmtId="172" fontId="18" fillId="0" borderId="129" xfId="0" applyNumberFormat="1" applyFont="1" applyBorder="1" applyAlignment="1">
      <alignment vertical="center"/>
    </xf>
    <xf numFmtId="0" fontId="19" fillId="0" borderId="130" xfId="0" applyFont="1" applyBorder="1" applyAlignment="1">
      <alignment horizontal="center" vertical="center" wrapText="1"/>
    </xf>
    <xf numFmtId="0" fontId="19" fillId="0" borderId="131" xfId="0" applyFont="1" applyBorder="1" applyAlignment="1">
      <alignment horizontal="center" vertical="center" wrapText="1"/>
    </xf>
    <xf numFmtId="0" fontId="21" fillId="0" borderId="131" xfId="0" applyFont="1" applyBorder="1" applyAlignment="1">
      <alignment horizontal="left" vertical="center" wrapText="1"/>
    </xf>
    <xf numFmtId="172" fontId="10" fillId="0" borderId="131" xfId="0" applyNumberFormat="1" applyFont="1" applyBorder="1" applyAlignment="1">
      <alignment vertical="center"/>
    </xf>
    <xf numFmtId="172" fontId="11" fillId="12" borderId="131" xfId="0" applyNumberFormat="1" applyFont="1" applyFill="1" applyBorder="1" applyAlignment="1" applyProtection="1">
      <alignment vertical="center"/>
      <protection locked="0"/>
    </xf>
    <xf numFmtId="172" fontId="23" fillId="12" borderId="131" xfId="1" applyNumberFormat="1" applyFont="1" applyFill="1" applyBorder="1" applyAlignment="1" applyProtection="1">
      <alignment vertical="center"/>
      <protection locked="0"/>
    </xf>
    <xf numFmtId="172" fontId="18" fillId="0" borderId="132" xfId="0" applyNumberFormat="1" applyFont="1" applyBorder="1" applyAlignment="1">
      <alignment vertical="center"/>
    </xf>
    <xf numFmtId="165" fontId="10" fillId="0" borderId="126" xfId="1" applyFont="1" applyBorder="1" applyAlignment="1">
      <alignment vertical="center"/>
    </xf>
    <xf numFmtId="4" fontId="10" fillId="13" borderId="136" xfId="0" applyNumberFormat="1" applyFont="1" applyFill="1" applyBorder="1" applyAlignment="1">
      <alignment horizontal="left" vertical="center" wrapText="1"/>
    </xf>
    <xf numFmtId="165" fontId="10" fillId="13" borderId="137" xfId="6" applyFont="1" applyFill="1" applyBorder="1" applyAlignment="1">
      <alignment horizontal="right" vertical="center" wrapText="1"/>
    </xf>
    <xf numFmtId="165" fontId="10" fillId="0" borderId="138" xfId="1" applyFont="1" applyBorder="1" applyAlignment="1">
      <alignment horizontal="left" vertical="center"/>
    </xf>
    <xf numFmtId="1" fontId="10" fillId="15" borderId="139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40" xfId="0" applyFont="1" applyBorder="1" applyAlignment="1">
      <alignment horizontal="left" vertical="center" wrapText="1"/>
    </xf>
    <xf numFmtId="10" fontId="11" fillId="15" borderId="141" xfId="0" applyNumberFormat="1" applyFont="1" applyFill="1" applyBorder="1" applyAlignment="1" applyProtection="1">
      <alignment horizontal="center" vertical="center" wrapText="1"/>
      <protection locked="0"/>
    </xf>
    <xf numFmtId="10" fontId="11" fillId="15" borderId="142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130" xfId="0" applyNumberFormat="1" applyFont="1" applyBorder="1" applyAlignment="1">
      <alignment vertical="center" wrapText="1"/>
    </xf>
    <xf numFmtId="165" fontId="10" fillId="0" borderId="131" xfId="1" applyFont="1" applyFill="1" applyBorder="1" applyAlignment="1">
      <alignment horizontal="right"/>
    </xf>
    <xf numFmtId="165" fontId="10" fillId="0" borderId="132" xfId="1" applyFont="1" applyFill="1" applyBorder="1" applyAlignment="1">
      <alignment horizontal="right"/>
    </xf>
    <xf numFmtId="4" fontId="11" fillId="0" borderId="124" xfId="0" applyNumberFormat="1" applyFont="1" applyBorder="1" applyAlignment="1">
      <alignment horizontal="left" wrapText="1"/>
    </xf>
    <xf numFmtId="10" fontId="11" fillId="12" borderId="125" xfId="1" applyNumberFormat="1" applyFont="1" applyFill="1" applyBorder="1" applyAlignment="1" applyProtection="1">
      <alignment horizontal="center" vertical="center"/>
      <protection locked="0"/>
    </xf>
    <xf numFmtId="10" fontId="11" fillId="12" borderId="126" xfId="1" applyNumberFormat="1" applyFont="1" applyFill="1" applyBorder="1" applyAlignment="1" applyProtection="1">
      <alignment horizontal="center" vertical="center"/>
      <protection locked="0"/>
    </xf>
    <xf numFmtId="165" fontId="10" fillId="0" borderId="131" xfId="1" applyFont="1" applyFill="1" applyBorder="1"/>
    <xf numFmtId="165" fontId="10" fillId="0" borderId="132" xfId="1" applyFont="1" applyFill="1" applyBorder="1"/>
    <xf numFmtId="49" fontId="19" fillId="12" borderId="143" xfId="0" applyNumberFormat="1" applyFont="1" applyFill="1" applyBorder="1" applyAlignment="1" applyProtection="1">
      <alignment horizontal="left" vertical="center"/>
      <protection locked="0"/>
    </xf>
    <xf numFmtId="0" fontId="19" fillId="12" borderId="144" xfId="0" applyFont="1" applyFill="1" applyBorder="1" applyAlignment="1" applyProtection="1">
      <alignment horizontal="center" vertical="center"/>
      <protection locked="0"/>
    </xf>
    <xf numFmtId="165" fontId="19" fillId="0" borderId="144" xfId="6" applyFont="1" applyBorder="1" applyAlignment="1">
      <alignment horizontal="center" vertical="center"/>
    </xf>
    <xf numFmtId="165" fontId="19" fillId="0" borderId="144" xfId="6" applyFont="1" applyBorder="1" applyAlignment="1">
      <alignment horizontal="right" vertical="center"/>
    </xf>
    <xf numFmtId="49" fontId="19" fillId="12" borderId="145" xfId="0" applyNumberFormat="1" applyFont="1" applyFill="1" applyBorder="1" applyAlignment="1" applyProtection="1">
      <alignment horizontal="left" vertical="center"/>
      <protection locked="0"/>
    </xf>
    <xf numFmtId="0" fontId="19" fillId="12" borderId="146" xfId="0" applyFont="1" applyFill="1" applyBorder="1" applyAlignment="1" applyProtection="1">
      <alignment horizontal="center" vertical="center"/>
      <protection locked="0"/>
    </xf>
    <xf numFmtId="165" fontId="19" fillId="0" borderId="146" xfId="6" applyFont="1" applyBorder="1" applyAlignment="1">
      <alignment horizontal="center" vertical="center"/>
    </xf>
    <xf numFmtId="165" fontId="19" fillId="0" borderId="146" xfId="6" applyFont="1" applyBorder="1" applyAlignment="1">
      <alignment horizontal="right" vertical="center"/>
    </xf>
    <xf numFmtId="49" fontId="19" fillId="12" borderId="147" xfId="0" applyNumberFormat="1" applyFont="1" applyFill="1" applyBorder="1" applyAlignment="1" applyProtection="1">
      <alignment horizontal="left" vertical="center"/>
      <protection locked="0"/>
    </xf>
    <xf numFmtId="0" fontId="19" fillId="12" borderId="148" xfId="0" applyFont="1" applyFill="1" applyBorder="1" applyAlignment="1" applyProtection="1">
      <alignment horizontal="center" vertical="center"/>
      <protection locked="0"/>
    </xf>
    <xf numFmtId="165" fontId="19" fillId="0" borderId="148" xfId="6" applyFont="1" applyBorder="1" applyAlignment="1">
      <alignment horizontal="center" vertical="center"/>
    </xf>
    <xf numFmtId="165" fontId="19" fillId="0" borderId="148" xfId="6" applyFont="1" applyBorder="1" applyAlignment="1">
      <alignment horizontal="right" vertical="center"/>
    </xf>
    <xf numFmtId="0" fontId="19" fillId="12" borderId="143" xfId="0" applyFont="1" applyFill="1" applyBorder="1" applyAlignment="1" applyProtection="1">
      <alignment horizontal="justify" vertical="center"/>
      <protection locked="0"/>
    </xf>
    <xf numFmtId="1" fontId="19" fillId="12" borderId="143" xfId="0" applyNumberFormat="1" applyFont="1" applyFill="1" applyBorder="1" applyAlignment="1" applyProtection="1">
      <alignment horizontal="center" vertical="center"/>
      <protection locked="0"/>
    </xf>
    <xf numFmtId="165" fontId="19" fillId="0" borderId="143" xfId="6" applyFont="1" applyBorder="1" applyAlignment="1">
      <alignment horizontal="center" vertical="center"/>
    </xf>
    <xf numFmtId="0" fontId="19" fillId="12" borderId="145" xfId="0" applyFont="1" applyFill="1" applyBorder="1" applyAlignment="1" applyProtection="1">
      <alignment horizontal="justify" vertical="center"/>
      <protection locked="0"/>
    </xf>
    <xf numFmtId="1" fontId="19" fillId="12" borderId="145" xfId="0" applyNumberFormat="1" applyFont="1" applyFill="1" applyBorder="1" applyAlignment="1" applyProtection="1">
      <alignment horizontal="center" vertical="center"/>
      <protection locked="0"/>
    </xf>
    <xf numFmtId="165" fontId="19" fillId="0" borderId="145" xfId="6" applyFont="1" applyBorder="1" applyAlignment="1">
      <alignment horizontal="center" vertical="center"/>
    </xf>
    <xf numFmtId="0" fontId="19" fillId="12" borderId="147" xfId="0" applyFont="1" applyFill="1" applyBorder="1" applyAlignment="1" applyProtection="1">
      <alignment horizontal="left" vertical="center"/>
      <protection locked="0"/>
    </xf>
    <xf numFmtId="1" fontId="19" fillId="12" borderId="147" xfId="0" applyNumberFormat="1" applyFont="1" applyFill="1" applyBorder="1" applyAlignment="1" applyProtection="1">
      <alignment horizontal="center" vertical="center"/>
      <protection locked="0"/>
    </xf>
    <xf numFmtId="165" fontId="19" fillId="0" borderId="147" xfId="6" applyFont="1" applyBorder="1" applyAlignment="1">
      <alignment horizontal="center" vertical="center"/>
    </xf>
    <xf numFmtId="0" fontId="10" fillId="0" borderId="141" xfId="0" applyFont="1" applyBorder="1" applyAlignment="1">
      <alignment horizontal="center"/>
    </xf>
    <xf numFmtId="0" fontId="10" fillId="12" borderId="141" xfId="0" applyFont="1" applyFill="1" applyBorder="1" applyProtection="1">
      <protection locked="0"/>
    </xf>
    <xf numFmtId="0" fontId="10" fillId="12" borderId="141" xfId="0" applyFont="1" applyFill="1" applyBorder="1" applyAlignment="1" applyProtection="1">
      <alignment horizontal="center"/>
      <protection locked="0"/>
    </xf>
    <xf numFmtId="165" fontId="10" fillId="0" borderId="141" xfId="1" applyFont="1" applyBorder="1"/>
    <xf numFmtId="0" fontId="10" fillId="0" borderId="128" xfId="0" applyFont="1" applyBorder="1" applyAlignment="1">
      <alignment horizontal="center"/>
    </xf>
    <xf numFmtId="0" fontId="10" fillId="12" borderId="128" xfId="0" applyFont="1" applyFill="1" applyBorder="1" applyProtection="1">
      <protection locked="0"/>
    </xf>
    <xf numFmtId="0" fontId="10" fillId="12" borderId="128" xfId="0" applyFont="1" applyFill="1" applyBorder="1" applyAlignment="1" applyProtection="1">
      <alignment horizontal="center"/>
      <protection locked="0"/>
    </xf>
    <xf numFmtId="165" fontId="10" fillId="0" borderId="128" xfId="1" applyFont="1" applyBorder="1"/>
    <xf numFmtId="0" fontId="10" fillId="0" borderId="149" xfId="0" applyFont="1" applyBorder="1" applyAlignment="1">
      <alignment horizontal="center"/>
    </xf>
    <xf numFmtId="0" fontId="10" fillId="12" borderId="149" xfId="0" applyFont="1" applyFill="1" applyBorder="1" applyProtection="1">
      <protection locked="0"/>
    </xf>
    <xf numFmtId="0" fontId="10" fillId="12" borderId="149" xfId="0" applyFont="1" applyFill="1" applyBorder="1" applyAlignment="1" applyProtection="1">
      <alignment horizontal="center"/>
      <protection locked="0"/>
    </xf>
    <xf numFmtId="165" fontId="10" fillId="0" borderId="149" xfId="1" applyFont="1" applyBorder="1"/>
    <xf numFmtId="1" fontId="10" fillId="0" borderId="124" xfId="4" applyNumberFormat="1" applyFont="1" applyBorder="1" applyAlignment="1">
      <alignment horizontal="center" vertical="center"/>
    </xf>
    <xf numFmtId="0" fontId="10" fillId="12" borderId="125" xfId="4" applyFont="1" applyFill="1" applyBorder="1" applyAlignment="1" applyProtection="1">
      <alignment horizontal="left" vertical="center" wrapText="1"/>
      <protection locked="0"/>
    </xf>
    <xf numFmtId="4" fontId="11" fillId="12" borderId="125" xfId="4" applyNumberFormat="1" applyFont="1" applyFill="1" applyBorder="1" applyAlignment="1" applyProtection="1">
      <alignment horizontal="center" vertical="center"/>
      <protection locked="0"/>
    </xf>
    <xf numFmtId="4" fontId="10" fillId="12" borderId="125" xfId="4" applyNumberFormat="1" applyFont="1" applyFill="1" applyBorder="1" applyAlignment="1" applyProtection="1">
      <alignment horizontal="left" vertical="center"/>
      <protection locked="0"/>
    </xf>
    <xf numFmtId="165" fontId="10" fillId="12" borderId="126" xfId="6" applyFont="1" applyFill="1" applyBorder="1" applyAlignment="1" applyProtection="1">
      <alignment horizontal="right" vertical="center" wrapText="1"/>
      <protection locked="0"/>
    </xf>
    <xf numFmtId="1" fontId="10" fillId="0" borderId="127" xfId="4" applyNumberFormat="1" applyFont="1" applyBorder="1" applyAlignment="1">
      <alignment horizontal="center" vertical="center"/>
    </xf>
    <xf numFmtId="0" fontId="10" fillId="12" borderId="128" xfId="4" applyFont="1" applyFill="1" applyBorder="1" applyAlignment="1" applyProtection="1">
      <alignment horizontal="left" vertical="center" wrapText="1"/>
      <protection locked="0"/>
    </xf>
    <xf numFmtId="4" fontId="11" fillId="12" borderId="128" xfId="4" applyNumberFormat="1" applyFont="1" applyFill="1" applyBorder="1" applyAlignment="1" applyProtection="1">
      <alignment horizontal="center" vertical="center"/>
      <protection locked="0"/>
    </xf>
    <xf numFmtId="4" fontId="10" fillId="12" borderId="128" xfId="4" applyNumberFormat="1" applyFont="1" applyFill="1" applyBorder="1" applyAlignment="1" applyProtection="1">
      <alignment horizontal="left" vertical="center"/>
      <protection locked="0"/>
    </xf>
    <xf numFmtId="165" fontId="10" fillId="12" borderId="129" xfId="6" applyFont="1" applyFill="1" applyBorder="1" applyAlignment="1" applyProtection="1">
      <alignment horizontal="right" vertical="center" wrapText="1"/>
      <protection locked="0"/>
    </xf>
    <xf numFmtId="1" fontId="10" fillId="0" borderId="130" xfId="4" applyNumberFormat="1" applyFont="1" applyBorder="1" applyAlignment="1">
      <alignment horizontal="center" vertical="center"/>
    </xf>
    <xf numFmtId="0" fontId="10" fillId="12" borderId="131" xfId="4" applyFont="1" applyFill="1" applyBorder="1" applyAlignment="1" applyProtection="1">
      <alignment horizontal="left" vertical="center" wrapText="1"/>
      <protection locked="0"/>
    </xf>
    <xf numFmtId="4" fontId="11" fillId="12" borderId="131" xfId="4" applyNumberFormat="1" applyFont="1" applyFill="1" applyBorder="1" applyAlignment="1" applyProtection="1">
      <alignment horizontal="center" vertical="center"/>
      <protection locked="0"/>
    </xf>
    <xf numFmtId="165" fontId="10" fillId="12" borderId="132" xfId="6" applyFont="1" applyFill="1" applyBorder="1" applyAlignment="1" applyProtection="1">
      <alignment horizontal="right" vertical="center" wrapText="1"/>
      <protection locked="0"/>
    </xf>
    <xf numFmtId="0" fontId="10" fillId="0" borderId="124" xfId="4" applyFont="1" applyBorder="1" applyAlignment="1">
      <alignment horizontal="center" vertical="center"/>
    </xf>
    <xf numFmtId="0" fontId="10" fillId="12" borderId="125" xfId="0" applyFont="1" applyFill="1" applyBorder="1" applyProtection="1">
      <protection locked="0"/>
    </xf>
    <xf numFmtId="0" fontId="11" fillId="12" borderId="125" xfId="4" applyFont="1" applyFill="1" applyBorder="1" applyAlignment="1" applyProtection="1">
      <alignment horizontal="center" vertical="center"/>
      <protection locked="0"/>
    </xf>
    <xf numFmtId="0" fontId="11" fillId="20" borderId="125" xfId="4" applyFont="1" applyFill="1" applyBorder="1" applyAlignment="1" applyProtection="1">
      <alignment horizontal="center" vertical="center"/>
      <protection locked="0"/>
    </xf>
    <xf numFmtId="168" fontId="11" fillId="12" borderId="125" xfId="2" applyNumberFormat="1" applyFont="1" applyFill="1" applyBorder="1" applyAlignment="1" applyProtection="1">
      <alignment horizontal="center" vertical="center"/>
      <protection locked="0"/>
    </xf>
    <xf numFmtId="168" fontId="10" fillId="12" borderId="126" xfId="2" applyNumberFormat="1" applyFont="1" applyFill="1" applyBorder="1" applyAlignment="1" applyProtection="1">
      <alignment horizontal="center" vertical="center"/>
      <protection locked="0"/>
    </xf>
    <xf numFmtId="0" fontId="10" fillId="0" borderId="127" xfId="4" applyFont="1" applyBorder="1" applyAlignment="1">
      <alignment horizontal="center" vertical="center"/>
    </xf>
    <xf numFmtId="0" fontId="11" fillId="12" borderId="128" xfId="4" applyFont="1" applyFill="1" applyBorder="1" applyAlignment="1" applyProtection="1">
      <alignment horizontal="center" vertical="center"/>
      <protection locked="0"/>
    </xf>
    <xf numFmtId="0" fontId="11" fillId="20" borderId="128" xfId="4" applyFont="1" applyFill="1" applyBorder="1" applyAlignment="1" applyProtection="1">
      <alignment horizontal="center" vertical="center"/>
      <protection locked="0"/>
    </xf>
    <xf numFmtId="168" fontId="11" fillId="12" borderId="128" xfId="2" applyNumberFormat="1" applyFont="1" applyFill="1" applyBorder="1" applyAlignment="1" applyProtection="1">
      <alignment horizontal="center" vertical="center"/>
      <protection locked="0"/>
    </xf>
    <xf numFmtId="168" fontId="10" fillId="12" borderId="129" xfId="2" applyNumberFormat="1" applyFont="1" applyFill="1" applyBorder="1" applyAlignment="1" applyProtection="1">
      <alignment horizontal="center" vertical="center"/>
      <protection locked="0"/>
    </xf>
    <xf numFmtId="0" fontId="10" fillId="0" borderId="130" xfId="4" applyFont="1" applyBorder="1" applyAlignment="1">
      <alignment horizontal="center" vertical="center"/>
    </xf>
    <xf numFmtId="0" fontId="10" fillId="12" borderId="131" xfId="0" applyFont="1" applyFill="1" applyBorder="1" applyProtection="1">
      <protection locked="0"/>
    </xf>
    <xf numFmtId="0" fontId="11" fillId="12" borderId="131" xfId="4" applyFont="1" applyFill="1" applyBorder="1" applyAlignment="1" applyProtection="1">
      <alignment horizontal="center" vertical="center"/>
      <protection locked="0"/>
    </xf>
    <xf numFmtId="0" fontId="10" fillId="20" borderId="131" xfId="4" applyFont="1" applyFill="1" applyBorder="1" applyAlignment="1" applyProtection="1">
      <alignment horizontal="center" vertical="center"/>
      <protection locked="0"/>
    </xf>
    <xf numFmtId="168" fontId="11" fillId="12" borderId="131" xfId="2" applyNumberFormat="1" applyFont="1" applyFill="1" applyBorder="1" applyAlignment="1" applyProtection="1">
      <alignment horizontal="center" vertical="center"/>
      <protection locked="0"/>
    </xf>
    <xf numFmtId="168" fontId="10" fillId="12" borderId="132" xfId="2" applyNumberFormat="1" applyFont="1" applyFill="1" applyBorder="1" applyAlignment="1" applyProtection="1">
      <alignment horizontal="center" vertical="center"/>
      <protection locked="0"/>
    </xf>
    <xf numFmtId="4" fontId="10" fillId="12" borderId="125" xfId="4" applyNumberFormat="1" applyFont="1" applyFill="1" applyBorder="1" applyAlignment="1" applyProtection="1">
      <alignment vertical="center" wrapText="1"/>
      <protection locked="0"/>
    </xf>
    <xf numFmtId="4" fontId="10" fillId="12" borderId="128" xfId="4" applyNumberFormat="1" applyFont="1" applyFill="1" applyBorder="1" applyAlignment="1" applyProtection="1">
      <alignment vertical="center" wrapText="1"/>
      <protection locked="0"/>
    </xf>
    <xf numFmtId="4" fontId="10" fillId="0" borderId="125" xfId="4" applyNumberFormat="1" applyFont="1" applyBorder="1" applyAlignment="1">
      <alignment horizontal="left" vertical="center"/>
    </xf>
    <xf numFmtId="4" fontId="10" fillId="0" borderId="128" xfId="4" applyNumberFormat="1" applyFont="1" applyBorder="1" applyAlignment="1">
      <alignment horizontal="left" vertical="center"/>
    </xf>
    <xf numFmtId="4" fontId="10" fillId="0" borderId="131" xfId="4" applyNumberFormat="1" applyFont="1" applyBorder="1" applyAlignment="1">
      <alignment horizontal="left" vertical="center"/>
    </xf>
    <xf numFmtId="0" fontId="10" fillId="12" borderId="125" xfId="4" applyFont="1" applyFill="1" applyBorder="1" applyAlignment="1" applyProtection="1">
      <alignment horizontal="center" vertical="center"/>
      <protection locked="0"/>
    </xf>
    <xf numFmtId="0" fontId="10" fillId="20" borderId="125" xfId="4" applyFont="1" applyFill="1" applyBorder="1" applyAlignment="1" applyProtection="1">
      <alignment horizontal="center" vertical="center"/>
      <protection locked="0"/>
    </xf>
    <xf numFmtId="4" fontId="10" fillId="0" borderId="125" xfId="4" applyNumberFormat="1" applyFont="1" applyBorder="1" applyAlignment="1">
      <alignment vertical="center" wrapText="1"/>
    </xf>
    <xf numFmtId="168" fontId="10" fillId="12" borderId="125" xfId="2" applyNumberFormat="1" applyFont="1" applyFill="1" applyBorder="1" applyAlignment="1" applyProtection="1">
      <alignment horizontal="center" vertical="center"/>
      <protection locked="0"/>
    </xf>
    <xf numFmtId="0" fontId="10" fillId="12" borderId="128" xfId="4" applyFont="1" applyFill="1" applyBorder="1" applyAlignment="1" applyProtection="1">
      <alignment horizontal="center" vertical="center"/>
      <protection locked="0"/>
    </xf>
    <xf numFmtId="0" fontId="10" fillId="20" borderId="128" xfId="4" applyFont="1" applyFill="1" applyBorder="1" applyAlignment="1" applyProtection="1">
      <alignment horizontal="center" vertical="center"/>
      <protection locked="0"/>
    </xf>
    <xf numFmtId="4" fontId="10" fillId="0" borderId="128" xfId="4" applyNumberFormat="1" applyFont="1" applyBorder="1" applyAlignment="1">
      <alignment vertical="center" wrapText="1"/>
    </xf>
    <xf numFmtId="168" fontId="10" fillId="12" borderId="128" xfId="2" applyNumberFormat="1" applyFont="1" applyFill="1" applyBorder="1" applyAlignment="1" applyProtection="1">
      <alignment horizontal="center" vertical="center"/>
      <protection locked="0"/>
    </xf>
    <xf numFmtId="0" fontId="10" fillId="12" borderId="131" xfId="4" applyFont="1" applyFill="1" applyBorder="1" applyAlignment="1" applyProtection="1">
      <alignment horizontal="center" vertical="center"/>
      <protection locked="0"/>
    </xf>
    <xf numFmtId="4" fontId="10" fillId="0" borderId="131" xfId="4" applyNumberFormat="1" applyFont="1" applyBorder="1" applyAlignment="1">
      <alignment vertical="center" wrapText="1"/>
    </xf>
    <xf numFmtId="168" fontId="10" fillId="12" borderId="131" xfId="2" applyNumberFormat="1" applyFont="1" applyFill="1" applyBorder="1" applyAlignment="1" applyProtection="1">
      <alignment horizontal="center" vertical="center"/>
      <protection locked="0"/>
    </xf>
    <xf numFmtId="0" fontId="19" fillId="0" borderId="143" xfId="0" applyFont="1" applyBorder="1" applyAlignment="1">
      <alignment horizontal="justify" vertical="center"/>
    </xf>
    <xf numFmtId="1" fontId="19" fillId="0" borderId="143" xfId="0" applyNumberFormat="1" applyFont="1" applyBorder="1" applyAlignment="1">
      <alignment horizontal="center" vertical="center"/>
    </xf>
    <xf numFmtId="167" fontId="19" fillId="0" borderId="143" xfId="0" applyNumberFormat="1" applyFont="1" applyBorder="1" applyAlignment="1">
      <alignment horizontal="center" vertical="center"/>
    </xf>
    <xf numFmtId="167" fontId="19" fillId="0" borderId="143" xfId="0" applyNumberFormat="1" applyFont="1" applyBorder="1" applyAlignment="1">
      <alignment horizontal="right" vertical="center"/>
    </xf>
    <xf numFmtId="0" fontId="19" fillId="0" borderId="145" xfId="0" applyFont="1" applyBorder="1" applyAlignment="1">
      <alignment horizontal="justify" vertical="center"/>
    </xf>
    <xf numFmtId="1" fontId="19" fillId="0" borderId="145" xfId="0" applyNumberFormat="1" applyFont="1" applyBorder="1" applyAlignment="1">
      <alignment horizontal="center" vertical="center"/>
    </xf>
    <xf numFmtId="167" fontId="19" fillId="0" borderId="145" xfId="0" applyNumberFormat="1" applyFont="1" applyBorder="1" applyAlignment="1">
      <alignment horizontal="center" vertical="center"/>
    </xf>
    <xf numFmtId="167" fontId="19" fillId="0" borderId="145" xfId="0" applyNumberFormat="1" applyFont="1" applyBorder="1" applyAlignment="1">
      <alignment horizontal="right" vertical="center"/>
    </xf>
    <xf numFmtId="0" fontId="19" fillId="0" borderId="145" xfId="0" applyFont="1" applyBorder="1" applyAlignment="1">
      <alignment horizontal="left" vertical="center"/>
    </xf>
    <xf numFmtId="0" fontId="19" fillId="0" borderId="147" xfId="0" applyFont="1" applyBorder="1" applyAlignment="1">
      <alignment horizontal="left" vertical="center"/>
    </xf>
    <xf numFmtId="1" fontId="19" fillId="0" borderId="147" xfId="0" applyNumberFormat="1" applyFont="1" applyBorder="1" applyAlignment="1">
      <alignment horizontal="center" vertical="center"/>
    </xf>
    <xf numFmtId="167" fontId="19" fillId="0" borderId="147" xfId="0" applyNumberFormat="1" applyFont="1" applyBorder="1" applyAlignment="1">
      <alignment horizontal="center" vertical="center"/>
    </xf>
    <xf numFmtId="167" fontId="19" fillId="0" borderId="147" xfId="0" applyNumberFormat="1" applyFont="1" applyBorder="1" applyAlignment="1">
      <alignment horizontal="right" vertical="center"/>
    </xf>
    <xf numFmtId="0" fontId="19" fillId="12" borderId="112" xfId="0" applyFont="1" applyFill="1" applyBorder="1" applyAlignment="1" applyProtection="1">
      <alignment horizontal="center"/>
      <protection locked="0"/>
    </xf>
    <xf numFmtId="0" fontId="18" fillId="7" borderId="44" xfId="0" applyFont="1" applyFill="1" applyBorder="1" applyAlignment="1" applyProtection="1">
      <alignment horizontal="center" vertical="center" textRotation="90" wrapText="1"/>
      <protection locked="0"/>
    </xf>
    <xf numFmtId="0" fontId="18" fillId="7" borderId="85" xfId="0" applyFont="1" applyFill="1" applyBorder="1" applyAlignment="1" applyProtection="1">
      <alignment horizontal="center" vertical="center" textRotation="90" wrapText="1"/>
      <protection locked="0"/>
    </xf>
    <xf numFmtId="0" fontId="18" fillId="4" borderId="82" xfId="0" applyFont="1" applyFill="1" applyBorder="1" applyAlignment="1" applyProtection="1">
      <alignment horizontal="center" vertical="center" textRotation="90" wrapText="1"/>
      <protection locked="0"/>
    </xf>
    <xf numFmtId="0" fontId="18" fillId="4" borderId="44" xfId="0" applyFont="1" applyFill="1" applyBorder="1" applyAlignment="1" applyProtection="1">
      <alignment horizontal="center" vertical="center" textRotation="90" wrapText="1"/>
      <protection locked="0"/>
    </xf>
    <xf numFmtId="0" fontId="18" fillId="4" borderId="88" xfId="0" applyFont="1" applyFill="1" applyBorder="1" applyAlignment="1" applyProtection="1">
      <alignment horizontal="center" vertical="center" textRotation="90" wrapText="1"/>
      <protection locked="0"/>
    </xf>
    <xf numFmtId="0" fontId="18" fillId="6" borderId="91" xfId="0" applyFont="1" applyFill="1" applyBorder="1" applyAlignment="1" applyProtection="1">
      <alignment horizontal="center" vertical="center" textRotation="90" wrapText="1"/>
      <protection locked="0"/>
    </xf>
    <xf numFmtId="0" fontId="18" fillId="6" borderId="82" xfId="0" applyFont="1" applyFill="1" applyBorder="1" applyAlignment="1" applyProtection="1">
      <alignment horizontal="center" vertical="center" textRotation="90" wrapText="1"/>
      <protection locked="0"/>
    </xf>
    <xf numFmtId="0" fontId="18" fillId="6" borderId="44" xfId="0" applyFont="1" applyFill="1" applyBorder="1" applyAlignment="1" applyProtection="1">
      <alignment horizontal="center" vertical="center" textRotation="90" wrapText="1"/>
      <protection locked="0"/>
    </xf>
    <xf numFmtId="0" fontId="18" fillId="6" borderId="85" xfId="0" applyFont="1" applyFill="1" applyBorder="1" applyAlignment="1" applyProtection="1">
      <alignment horizontal="center" vertical="center" textRotation="90" wrapText="1"/>
      <protection locked="0"/>
    </xf>
    <xf numFmtId="0" fontId="18" fillId="21" borderId="90" xfId="0" applyFont="1" applyFill="1" applyBorder="1" applyAlignment="1" applyProtection="1">
      <alignment horizontal="center" vertical="center" textRotation="90" wrapText="1"/>
      <protection locked="0"/>
    </xf>
    <xf numFmtId="0" fontId="18" fillId="21" borderId="112" xfId="0" applyFont="1" applyFill="1" applyBorder="1" applyAlignment="1" applyProtection="1">
      <alignment horizontal="center" vertical="center" textRotation="90" wrapText="1"/>
      <protection locked="0"/>
    </xf>
    <xf numFmtId="0" fontId="18" fillId="21" borderId="1" xfId="0" applyFont="1" applyFill="1" applyBorder="1" applyAlignment="1" applyProtection="1">
      <alignment horizontal="center" vertical="center" textRotation="90" wrapText="1"/>
      <protection locked="0"/>
    </xf>
    <xf numFmtId="0" fontId="18" fillId="21" borderId="87" xfId="0" applyFont="1" applyFill="1" applyBorder="1" applyAlignment="1" applyProtection="1">
      <alignment horizontal="center" vertical="center" textRotation="90" wrapText="1"/>
      <protection locked="0"/>
    </xf>
    <xf numFmtId="0" fontId="11" fillId="12" borderId="141" xfId="0" applyFont="1" applyFill="1" applyBorder="1" applyProtection="1">
      <protection locked="0"/>
    </xf>
    <xf numFmtId="167" fontId="10" fillId="12" borderId="141" xfId="0" applyNumberFormat="1" applyFont="1" applyFill="1" applyBorder="1" applyProtection="1">
      <protection locked="0"/>
    </xf>
    <xf numFmtId="165" fontId="11" fillId="0" borderId="141" xfId="6" applyFont="1" applyBorder="1" applyAlignment="1"/>
    <xf numFmtId="0" fontId="11" fillId="12" borderId="128" xfId="0" applyFont="1" applyFill="1" applyBorder="1" applyProtection="1">
      <protection locked="0"/>
    </xf>
    <xf numFmtId="167" fontId="10" fillId="12" borderId="128" xfId="0" applyNumberFormat="1" applyFont="1" applyFill="1" applyBorder="1" applyProtection="1">
      <protection locked="0"/>
    </xf>
    <xf numFmtId="165" fontId="11" fillId="0" borderId="128" xfId="6" applyFont="1" applyBorder="1" applyAlignment="1"/>
    <xf numFmtId="0" fontId="11" fillId="12" borderId="149" xfId="0" applyFont="1" applyFill="1" applyBorder="1" applyProtection="1">
      <protection locked="0"/>
    </xf>
    <xf numFmtId="167" fontId="10" fillId="12" borderId="149" xfId="0" applyNumberFormat="1" applyFont="1" applyFill="1" applyBorder="1" applyProtection="1">
      <protection locked="0"/>
    </xf>
    <xf numFmtId="165" fontId="11" fillId="0" borderId="149" xfId="6" applyFont="1" applyBorder="1" applyAlignment="1"/>
    <xf numFmtId="0" fontId="10" fillId="0" borderId="141" xfId="0" applyFont="1" applyBorder="1" applyAlignment="1">
      <alignment horizontal="center" vertical="center"/>
    </xf>
    <xf numFmtId="0" fontId="11" fillId="12" borderId="141" xfId="0" applyFont="1" applyFill="1" applyBorder="1" applyAlignment="1" applyProtection="1">
      <alignment horizontal="center" vertical="center"/>
      <protection locked="0"/>
    </xf>
    <xf numFmtId="0" fontId="11" fillId="12" borderId="141" xfId="0" applyFont="1" applyFill="1" applyBorder="1" applyAlignment="1" applyProtection="1">
      <alignment horizontal="center" vertical="center" wrapText="1"/>
      <protection locked="0"/>
    </xf>
    <xf numFmtId="165" fontId="11" fillId="0" borderId="141" xfId="6" applyFont="1" applyBorder="1" applyAlignment="1">
      <alignment horizontal="center" vertical="center" wrapText="1"/>
    </xf>
    <xf numFmtId="165" fontId="11" fillId="0" borderId="141" xfId="0" applyNumberFormat="1" applyFont="1" applyBorder="1" applyAlignment="1">
      <alignment horizontal="center" vertical="center" wrapText="1"/>
    </xf>
    <xf numFmtId="0" fontId="10" fillId="0" borderId="128" xfId="0" applyFont="1" applyBorder="1" applyAlignment="1">
      <alignment horizontal="center" vertical="center"/>
    </xf>
    <xf numFmtId="0" fontId="11" fillId="12" borderId="128" xfId="0" applyFont="1" applyFill="1" applyBorder="1" applyAlignment="1" applyProtection="1">
      <alignment horizontal="center" vertical="center"/>
      <protection locked="0"/>
    </xf>
    <xf numFmtId="0" fontId="11" fillId="12" borderId="128" xfId="0" applyFont="1" applyFill="1" applyBorder="1" applyAlignment="1" applyProtection="1">
      <alignment horizontal="center" vertical="center" wrapText="1"/>
      <protection locked="0"/>
    </xf>
    <xf numFmtId="165" fontId="11" fillId="0" borderId="128" xfId="6" applyFont="1" applyBorder="1" applyAlignment="1">
      <alignment horizontal="center" vertical="center" wrapText="1"/>
    </xf>
    <xf numFmtId="165" fontId="11" fillId="0" borderId="128" xfId="0" applyNumberFormat="1" applyFont="1" applyBorder="1" applyAlignment="1">
      <alignment horizontal="center" vertical="center" wrapText="1"/>
    </xf>
    <xf numFmtId="3" fontId="10" fillId="12" borderId="128" xfId="0" applyNumberFormat="1" applyFont="1" applyFill="1" applyBorder="1" applyAlignment="1" applyProtection="1">
      <alignment horizontal="center"/>
      <protection locked="0"/>
    </xf>
    <xf numFmtId="0" fontId="10" fillId="0" borderId="149" xfId="0" applyFont="1" applyBorder="1" applyAlignment="1">
      <alignment horizontal="center" vertical="center"/>
    </xf>
    <xf numFmtId="3" fontId="10" fillId="12" borderId="149" xfId="0" applyNumberFormat="1" applyFont="1" applyFill="1" applyBorder="1" applyAlignment="1" applyProtection="1">
      <alignment horizontal="center"/>
      <protection locked="0"/>
    </xf>
    <xf numFmtId="165" fontId="11" fillId="0" borderId="149" xfId="6" applyFont="1" applyBorder="1" applyAlignment="1">
      <alignment horizontal="center" vertical="center" wrapText="1"/>
    </xf>
    <xf numFmtId="165" fontId="11" fillId="0" borderId="149" xfId="0" applyNumberFormat="1" applyFont="1" applyBorder="1" applyAlignment="1">
      <alignment horizontal="center" vertical="center" wrapText="1"/>
    </xf>
    <xf numFmtId="165" fontId="10" fillId="12" borderId="20" xfId="6" applyFont="1" applyFill="1" applyBorder="1" applyProtection="1">
      <protection locked="0"/>
    </xf>
    <xf numFmtId="165" fontId="10" fillId="12" borderId="22" xfId="6" applyFont="1" applyFill="1" applyBorder="1" applyProtection="1">
      <protection locked="0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7" fillId="0" borderId="25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/>
    </xf>
    <xf numFmtId="0" fontId="16" fillId="0" borderId="0" xfId="0" applyFont="1" applyBorder="1"/>
    <xf numFmtId="164" fontId="16" fillId="0" borderId="0" xfId="6" applyNumberFormat="1" applyFont="1" applyBorder="1" applyAlignment="1">
      <alignment horizontal="right"/>
    </xf>
    <xf numFmtId="165" fontId="8" fillId="0" borderId="0" xfId="6" applyFont="1" applyBorder="1" applyAlignment="1"/>
    <xf numFmtId="164" fontId="16" fillId="0" borderId="0" xfId="6" applyNumberFormat="1" applyFont="1" applyBorder="1" applyAlignment="1"/>
    <xf numFmtId="0" fontId="0" fillId="0" borderId="0" xfId="0" applyFont="1"/>
    <xf numFmtId="0" fontId="52" fillId="0" borderId="0" xfId="7" applyFont="1"/>
    <xf numFmtId="0" fontId="53" fillId="0" borderId="0" xfId="0" applyFont="1"/>
    <xf numFmtId="0" fontId="8" fillId="0" borderId="121" xfId="0" applyFont="1" applyBorder="1" applyAlignment="1">
      <alignment horizontal="left" vertical="center" wrapText="1"/>
    </xf>
    <xf numFmtId="0" fontId="8" fillId="0" borderId="122" xfId="0" applyFont="1" applyBorder="1" applyAlignment="1">
      <alignment horizontal="left" vertical="center" wrapText="1"/>
    </xf>
    <xf numFmtId="0" fontId="8" fillId="0" borderId="123" xfId="0" applyFont="1" applyBorder="1" applyAlignment="1">
      <alignment horizontal="left" vertical="center" wrapText="1"/>
    </xf>
    <xf numFmtId="0" fontId="48" fillId="6" borderId="114" xfId="0" applyFont="1" applyFill="1" applyBorder="1" applyAlignment="1">
      <alignment horizontal="center" vertical="center"/>
    </xf>
    <xf numFmtId="0" fontId="48" fillId="6" borderId="109" xfId="0" applyFont="1" applyFill="1" applyBorder="1" applyAlignment="1">
      <alignment horizontal="center" vertical="center"/>
    </xf>
    <xf numFmtId="0" fontId="48" fillId="6" borderId="112" xfId="0" applyFont="1" applyFill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7" fillId="0" borderId="46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/>
    </xf>
    <xf numFmtId="0" fontId="11" fillId="5" borderId="48" xfId="0" applyFont="1" applyFill="1" applyBorder="1" applyAlignment="1">
      <alignment horizontal="center" vertical="center" textRotation="255"/>
    </xf>
    <xf numFmtId="0" fontId="12" fillId="8" borderId="46" xfId="0" applyFont="1" applyFill="1" applyBorder="1" applyAlignment="1">
      <alignment horizontal="center" vertical="center" wrapText="1"/>
    </xf>
    <xf numFmtId="0" fontId="10" fillId="0" borderId="49" xfId="0" applyFont="1" applyBorder="1" applyAlignment="1">
      <alignment horizontal="left" vertical="center" wrapText="1"/>
    </xf>
    <xf numFmtId="3" fontId="13" fillId="9" borderId="50" xfId="0" applyNumberFormat="1" applyFont="1" applyFill="1" applyBorder="1" applyAlignment="1" applyProtection="1">
      <alignment horizontal="center" vertical="center"/>
      <protection locked="0"/>
    </xf>
    <xf numFmtId="165" fontId="10" fillId="0" borderId="51" xfId="6" applyFont="1" applyFill="1" applyBorder="1" applyAlignment="1" applyProtection="1">
      <alignment vertical="center"/>
    </xf>
    <xf numFmtId="0" fontId="10" fillId="0" borderId="53" xfId="0" applyFont="1" applyBorder="1" applyAlignment="1">
      <alignment horizontal="left" vertical="center" wrapText="1"/>
    </xf>
    <xf numFmtId="3" fontId="13" fillId="9" borderId="54" xfId="0" applyNumberFormat="1" applyFont="1" applyFill="1" applyBorder="1" applyAlignment="1" applyProtection="1">
      <alignment horizontal="center" vertical="center"/>
      <protection locked="0"/>
    </xf>
    <xf numFmtId="165" fontId="10" fillId="0" borderId="54" xfId="6" applyFont="1" applyFill="1" applyBorder="1" applyAlignment="1" applyProtection="1">
      <alignment vertical="center"/>
    </xf>
    <xf numFmtId="1" fontId="13" fillId="9" borderId="54" xfId="0" applyNumberFormat="1" applyFont="1" applyFill="1" applyBorder="1" applyAlignment="1" applyProtection="1">
      <alignment horizontal="center" vertical="center"/>
      <protection locked="0"/>
    </xf>
    <xf numFmtId="0" fontId="14" fillId="0" borderId="60" xfId="0" applyFont="1" applyBorder="1" applyAlignment="1">
      <alignment vertical="center" wrapText="1"/>
    </xf>
    <xf numFmtId="0" fontId="12" fillId="10" borderId="75" xfId="0" applyFont="1" applyFill="1" applyBorder="1" applyAlignment="1">
      <alignment horizontal="center" vertical="center"/>
    </xf>
    <xf numFmtId="0" fontId="12" fillId="10" borderId="74" xfId="0" applyFont="1" applyFill="1" applyBorder="1" applyAlignment="1">
      <alignment horizontal="center" vertical="center"/>
    </xf>
    <xf numFmtId="0" fontId="10" fillId="0" borderId="49" xfId="0" applyFont="1" applyBorder="1" applyAlignment="1">
      <alignment vertical="center" wrapText="1"/>
    </xf>
    <xf numFmtId="3" fontId="10" fillId="0" borderId="51" xfId="0" applyNumberFormat="1" applyFont="1" applyBorder="1" applyAlignment="1">
      <alignment horizontal="center" vertical="center"/>
    </xf>
    <xf numFmtId="0" fontId="10" fillId="0" borderId="56" xfId="0" applyFont="1" applyBorder="1" applyAlignment="1">
      <alignment horizontal="left" vertical="center" wrapText="1"/>
    </xf>
    <xf numFmtId="1" fontId="13" fillId="9" borderId="57" xfId="0" applyNumberFormat="1" applyFont="1" applyFill="1" applyBorder="1" applyAlignment="1" applyProtection="1">
      <alignment horizontal="center" vertical="center"/>
      <protection locked="0"/>
    </xf>
    <xf numFmtId="165" fontId="10" fillId="0" borderId="58" xfId="6" applyFont="1" applyFill="1" applyBorder="1" applyAlignment="1" applyProtection="1">
      <alignment vertical="center"/>
    </xf>
    <xf numFmtId="0" fontId="11" fillId="5" borderId="73" xfId="0" applyFont="1" applyFill="1" applyBorder="1" applyAlignment="1">
      <alignment horizontal="center" vertical="center" textRotation="255"/>
    </xf>
    <xf numFmtId="0" fontId="11" fillId="5" borderId="74" xfId="0" applyFont="1" applyFill="1" applyBorder="1" applyAlignment="1">
      <alignment horizontal="center" vertical="center" textRotation="255"/>
    </xf>
    <xf numFmtId="165" fontId="10" fillId="0" borderId="55" xfId="6" applyFont="1" applyFill="1" applyBorder="1" applyAlignment="1" applyProtection="1">
      <alignment vertical="center"/>
    </xf>
    <xf numFmtId="4" fontId="10" fillId="0" borderId="53" xfId="0" applyNumberFormat="1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165" fontId="10" fillId="0" borderId="58" xfId="6" applyFont="1" applyFill="1" applyBorder="1" applyAlignment="1" applyProtection="1">
      <alignment horizontal="center" vertical="center"/>
    </xf>
    <xf numFmtId="0" fontId="17" fillId="0" borderId="62" xfId="0" applyFont="1" applyBorder="1" applyAlignment="1">
      <alignment vertical="center"/>
    </xf>
    <xf numFmtId="0" fontId="15" fillId="0" borderId="64" xfId="0" applyFont="1" applyBorder="1" applyAlignment="1">
      <alignment vertical="center"/>
    </xf>
    <xf numFmtId="0" fontId="10" fillId="0" borderId="53" xfId="0" applyFont="1" applyBorder="1" applyAlignment="1">
      <alignment vertical="center" wrapText="1"/>
    </xf>
    <xf numFmtId="3" fontId="10" fillId="0" borderId="54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1" fillId="5" borderId="26" xfId="0" applyFont="1" applyFill="1" applyBorder="1" applyAlignment="1">
      <alignment horizontal="center" vertical="center" textRotation="255"/>
    </xf>
    <xf numFmtId="0" fontId="21" fillId="5" borderId="27" xfId="0" applyFont="1" applyFill="1" applyBorder="1" applyAlignment="1">
      <alignment horizontal="center" vertical="center" textRotation="255"/>
    </xf>
    <xf numFmtId="0" fontId="21" fillId="5" borderId="37" xfId="0" applyFont="1" applyFill="1" applyBorder="1" applyAlignment="1">
      <alignment horizontal="center" vertical="center" textRotation="255"/>
    </xf>
    <xf numFmtId="0" fontId="22" fillId="0" borderId="0" xfId="0" applyFont="1" applyAlignment="1">
      <alignment horizontal="center" wrapText="1"/>
    </xf>
    <xf numFmtId="0" fontId="16" fillId="5" borderId="11" xfId="0" applyFont="1" applyFill="1" applyBorder="1" applyAlignment="1">
      <alignment horizontal="left" wrapText="1"/>
    </xf>
    <xf numFmtId="0" fontId="16" fillId="5" borderId="12" xfId="0" applyFont="1" applyFill="1" applyBorder="1" applyAlignment="1">
      <alignment horizontal="left" wrapText="1"/>
    </xf>
    <xf numFmtId="0" fontId="18" fillId="5" borderId="70" xfId="0" applyFont="1" applyFill="1" applyBorder="1" applyAlignment="1">
      <alignment horizontal="left"/>
    </xf>
    <xf numFmtId="0" fontId="18" fillId="5" borderId="71" xfId="0" applyFont="1" applyFill="1" applyBorder="1" applyAlignment="1">
      <alignment horizontal="left"/>
    </xf>
    <xf numFmtId="0" fontId="18" fillId="5" borderId="72" xfId="0" applyFont="1" applyFill="1" applyBorder="1" applyAlignment="1">
      <alignment horizontal="left"/>
    </xf>
    <xf numFmtId="165" fontId="11" fillId="14" borderId="11" xfId="6" applyFont="1" applyFill="1" applyBorder="1" applyAlignment="1">
      <alignment horizontal="center" vertical="center" wrapText="1"/>
    </xf>
    <xf numFmtId="165" fontId="11" fillId="14" borderId="21" xfId="6" applyFont="1" applyFill="1" applyBorder="1" applyAlignment="1">
      <alignment horizontal="center" vertical="center" wrapText="1"/>
    </xf>
    <xf numFmtId="165" fontId="11" fillId="14" borderId="11" xfId="6" applyFont="1" applyFill="1" applyBorder="1" applyAlignment="1">
      <alignment horizontal="left" vertical="center" wrapText="1"/>
    </xf>
    <xf numFmtId="165" fontId="11" fillId="14" borderId="12" xfId="6" applyFont="1" applyFill="1" applyBorder="1" applyAlignment="1">
      <alignment horizontal="left" vertical="center" wrapText="1"/>
    </xf>
    <xf numFmtId="165" fontId="11" fillId="14" borderId="21" xfId="6" applyFont="1" applyFill="1" applyBorder="1" applyAlignment="1">
      <alignment horizontal="left" vertical="center" wrapText="1"/>
    </xf>
    <xf numFmtId="4" fontId="10" fillId="13" borderId="133" xfId="0" applyNumberFormat="1" applyFont="1" applyFill="1" applyBorder="1" applyAlignment="1">
      <alignment horizontal="left" vertical="center" wrapText="1"/>
    </xf>
    <xf numFmtId="4" fontId="10" fillId="13" borderId="134" xfId="0" applyNumberFormat="1" applyFont="1" applyFill="1" applyBorder="1" applyAlignment="1">
      <alignment horizontal="left" vertical="center" wrapText="1"/>
    </xf>
    <xf numFmtId="4" fontId="10" fillId="13" borderId="135" xfId="0" applyNumberFormat="1" applyFont="1" applyFill="1" applyBorder="1" applyAlignment="1">
      <alignment horizontal="left" vertical="center" wrapText="1"/>
    </xf>
    <xf numFmtId="165" fontId="11" fillId="0" borderId="11" xfId="6" applyFont="1" applyFill="1" applyBorder="1" applyAlignment="1">
      <alignment horizontal="left" vertical="center" wrapText="1"/>
    </xf>
    <xf numFmtId="165" fontId="11" fillId="0" borderId="12" xfId="6" applyFont="1" applyFill="1" applyBorder="1" applyAlignment="1">
      <alignment horizontal="left" vertical="center" wrapText="1"/>
    </xf>
    <xf numFmtId="165" fontId="11" fillId="0" borderId="21" xfId="6" applyFont="1" applyFill="1" applyBorder="1" applyAlignment="1">
      <alignment horizontal="left" vertical="center" wrapText="1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horizontal="center"/>
    </xf>
    <xf numFmtId="0" fontId="11" fillId="0" borderId="0" xfId="4" applyFont="1" applyAlignment="1">
      <alignment horizontal="right" vertical="center"/>
    </xf>
    <xf numFmtId="0" fontId="39" fillId="17" borderId="11" xfId="4" applyFont="1" applyFill="1" applyBorder="1" applyAlignment="1">
      <alignment horizontal="center" vertical="center"/>
    </xf>
    <xf numFmtId="0" fontId="39" fillId="17" borderId="12" xfId="4" applyFont="1" applyFill="1" applyBorder="1" applyAlignment="1">
      <alignment horizontal="center" vertical="center"/>
    </xf>
    <xf numFmtId="0" fontId="39" fillId="17" borderId="21" xfId="4" applyFont="1" applyFill="1" applyBorder="1" applyAlignment="1">
      <alignment horizontal="center" vertical="center"/>
    </xf>
    <xf numFmtId="0" fontId="10" fillId="17" borderId="11" xfId="4" applyFont="1" applyFill="1" applyBorder="1" applyAlignment="1">
      <alignment horizontal="right" vertical="center"/>
    </xf>
    <xf numFmtId="0" fontId="10" fillId="17" borderId="12" xfId="4" applyFont="1" applyFill="1" applyBorder="1" applyAlignment="1">
      <alignment horizontal="right" vertical="center"/>
    </xf>
    <xf numFmtId="0" fontId="10" fillId="17" borderId="19" xfId="4" applyFont="1" applyFill="1" applyBorder="1" applyAlignment="1">
      <alignment horizontal="right" vertical="center"/>
    </xf>
    <xf numFmtId="0" fontId="10" fillId="2" borderId="11" xfId="4" applyFont="1" applyFill="1" applyBorder="1" applyAlignment="1">
      <alignment horizontal="right" vertical="center"/>
    </xf>
    <xf numFmtId="0" fontId="10" fillId="2" borderId="12" xfId="4" applyFont="1" applyFill="1" applyBorder="1" applyAlignment="1">
      <alignment horizontal="right" vertical="center"/>
    </xf>
    <xf numFmtId="0" fontId="10" fillId="2" borderId="21" xfId="4" applyFont="1" applyFill="1" applyBorder="1" applyAlignment="1">
      <alignment horizontal="right" vertical="center"/>
    </xf>
    <xf numFmtId="0" fontId="41" fillId="0" borderId="11" xfId="5" applyFont="1" applyBorder="1" applyAlignment="1">
      <alignment horizontal="center" vertical="center"/>
    </xf>
    <xf numFmtId="0" fontId="41" fillId="0" borderId="12" xfId="5" applyFont="1" applyBorder="1" applyAlignment="1">
      <alignment horizontal="center" vertical="center"/>
    </xf>
    <xf numFmtId="0" fontId="41" fillId="0" borderId="21" xfId="5" applyFont="1" applyBorder="1" applyAlignment="1">
      <alignment horizontal="center" vertical="center"/>
    </xf>
    <xf numFmtId="0" fontId="13" fillId="0" borderId="0" xfId="4" applyFont="1" applyAlignment="1">
      <alignment horizontal="right" vertical="center"/>
    </xf>
    <xf numFmtId="0" fontId="10" fillId="0" borderId="0" xfId="4" applyFont="1" applyAlignment="1">
      <alignment horizontal="right" vertical="center"/>
    </xf>
    <xf numFmtId="0" fontId="43" fillId="0" borderId="0" xfId="4" applyFont="1" applyAlignment="1">
      <alignment horizontal="right" vertical="center"/>
    </xf>
    <xf numFmtId="0" fontId="11" fillId="6" borderId="3" xfId="4" applyFont="1" applyFill="1" applyBorder="1" applyAlignment="1">
      <alignment horizontal="center" vertical="center"/>
    </xf>
    <xf numFmtId="0" fontId="11" fillId="6" borderId="4" xfId="4" applyFont="1" applyFill="1" applyBorder="1" applyAlignment="1">
      <alignment horizontal="center" vertical="center"/>
    </xf>
    <xf numFmtId="0" fontId="11" fillId="6" borderId="5" xfId="4" applyFont="1" applyFill="1" applyBorder="1" applyAlignment="1">
      <alignment horizontal="center" vertical="center"/>
    </xf>
    <xf numFmtId="0" fontId="11" fillId="6" borderId="6" xfId="4" applyFont="1" applyFill="1" applyBorder="1" applyAlignment="1">
      <alignment horizontal="center" vertical="center"/>
    </xf>
    <xf numFmtId="0" fontId="11" fillId="6" borderId="93" xfId="4" applyFont="1" applyFill="1" applyBorder="1" applyAlignment="1">
      <alignment horizontal="center" vertical="center"/>
    </xf>
    <xf numFmtId="0" fontId="11" fillId="6" borderId="7" xfId="4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41" xfId="0" applyFont="1" applyBorder="1"/>
    <xf numFmtId="0" fontId="10" fillId="0" borderId="1" xfId="0" applyFont="1" applyBorder="1"/>
    <xf numFmtId="0" fontId="10" fillId="0" borderId="108" xfId="0" applyFont="1" applyBorder="1"/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17" borderId="1" xfId="0" applyFont="1" applyFill="1" applyBorder="1" applyAlignment="1">
      <alignment horizontal="center" vertical="center"/>
    </xf>
    <xf numFmtId="0" fontId="11" fillId="17" borderId="108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left" wrapText="1"/>
    </xf>
    <xf numFmtId="0" fontId="10" fillId="0" borderId="39" xfId="0" applyFont="1" applyBorder="1" applyAlignment="1">
      <alignment horizontal="left" wrapText="1"/>
    </xf>
    <xf numFmtId="0" fontId="10" fillId="0" borderId="109" xfId="0" applyFont="1" applyBorder="1" applyAlignment="1">
      <alignment horizontal="left" wrapText="1"/>
    </xf>
    <xf numFmtId="0" fontId="10" fillId="0" borderId="41" xfId="0" applyFont="1" applyBorder="1" applyAlignment="1">
      <alignment horizontal="left" wrapText="1"/>
    </xf>
    <xf numFmtId="0" fontId="10" fillId="0" borderId="13" xfId="0" applyFont="1" applyBorder="1" applyAlignment="1">
      <alignment horizontal="left"/>
    </xf>
    <xf numFmtId="0" fontId="10" fillId="0" borderId="39" xfId="0" applyFont="1" applyBorder="1" applyAlignment="1">
      <alignment horizontal="left"/>
    </xf>
    <xf numFmtId="0" fontId="10" fillId="0" borderId="109" xfId="0" applyFont="1" applyBorder="1" applyAlignment="1">
      <alignment horizontal="left"/>
    </xf>
    <xf numFmtId="165" fontId="17" fillId="0" borderId="13" xfId="6" applyFont="1" applyBorder="1" applyAlignment="1">
      <alignment horizontal="right"/>
    </xf>
    <xf numFmtId="165" fontId="17" fillId="0" borderId="109" xfId="6" applyFont="1" applyBorder="1" applyAlignment="1">
      <alignment horizontal="right"/>
    </xf>
    <xf numFmtId="165" fontId="17" fillId="0" borderId="39" xfId="6" applyFont="1" applyBorder="1" applyAlignment="1">
      <alignment horizontal="right"/>
    </xf>
    <xf numFmtId="165" fontId="17" fillId="0" borderId="41" xfId="6" applyFont="1" applyBorder="1" applyAlignment="1">
      <alignment horizontal="right"/>
    </xf>
    <xf numFmtId="0" fontId="10" fillId="0" borderId="42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33" fillId="0" borderId="40" xfId="0" applyFont="1" applyBorder="1" applyAlignment="1">
      <alignment horizontal="center"/>
    </xf>
    <xf numFmtId="0" fontId="33" fillId="0" borderId="110" xfId="0" applyFont="1" applyBorder="1" applyAlignment="1">
      <alignment horizontal="center"/>
    </xf>
    <xf numFmtId="0" fontId="33" fillId="0" borderId="38" xfId="0" applyFont="1" applyBorder="1" applyAlignment="1">
      <alignment horizontal="center"/>
    </xf>
    <xf numFmtId="0" fontId="11" fillId="0" borderId="13" xfId="0" applyFont="1" applyBorder="1" applyAlignment="1">
      <alignment horizontal="left"/>
    </xf>
    <xf numFmtId="0" fontId="11" fillId="0" borderId="39" xfId="0" applyFont="1" applyBorder="1" applyAlignment="1">
      <alignment horizontal="left"/>
    </xf>
    <xf numFmtId="0" fontId="11" fillId="0" borderId="109" xfId="0" applyFont="1" applyBorder="1" applyAlignment="1">
      <alignment horizontal="left"/>
    </xf>
    <xf numFmtId="164" fontId="17" fillId="0" borderId="13" xfId="6" applyNumberFormat="1" applyFont="1" applyBorder="1" applyAlignment="1">
      <alignment horizontal="right"/>
    </xf>
    <xf numFmtId="164" fontId="17" fillId="0" borderId="109" xfId="6" applyNumberFormat="1" applyFont="1" applyBorder="1" applyAlignment="1">
      <alignment horizontal="right"/>
    </xf>
    <xf numFmtId="164" fontId="17" fillId="0" borderId="39" xfId="6" applyNumberFormat="1" applyFont="1" applyBorder="1" applyAlignment="1">
      <alignment horizontal="right"/>
    </xf>
    <xf numFmtId="164" fontId="17" fillId="0" borderId="41" xfId="6" applyNumberFormat="1" applyFont="1" applyBorder="1" applyAlignment="1">
      <alignment horizontal="right"/>
    </xf>
    <xf numFmtId="0" fontId="17" fillId="17" borderId="13" xfId="0" applyFont="1" applyFill="1" applyBorder="1" applyAlignment="1">
      <alignment horizontal="center" vertical="center"/>
    </xf>
    <xf numFmtId="0" fontId="17" fillId="17" borderId="109" xfId="0" applyFont="1" applyFill="1" applyBorder="1" applyAlignment="1">
      <alignment horizontal="center" vertical="center"/>
    </xf>
    <xf numFmtId="0" fontId="17" fillId="17" borderId="39" xfId="0" applyFont="1" applyFill="1" applyBorder="1" applyAlignment="1">
      <alignment horizontal="center" vertical="center"/>
    </xf>
    <xf numFmtId="0" fontId="17" fillId="17" borderId="41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165" fontId="11" fillId="0" borderId="114" xfId="6" applyFont="1" applyBorder="1" applyAlignment="1">
      <alignment horizontal="center"/>
    </xf>
    <xf numFmtId="165" fontId="11" fillId="0" borderId="109" xfId="6" applyFont="1" applyBorder="1" applyAlignment="1">
      <alignment horizontal="center"/>
    </xf>
    <xf numFmtId="165" fontId="11" fillId="0" borderId="112" xfId="6" applyFont="1" applyBorder="1" applyAlignment="1">
      <alignment horizontal="center"/>
    </xf>
    <xf numFmtId="0" fontId="11" fillId="17" borderId="13" xfId="0" applyFont="1" applyFill="1" applyBorder="1" applyAlignment="1">
      <alignment horizontal="center" vertical="center"/>
    </xf>
    <xf numFmtId="0" fontId="11" fillId="17" borderId="39" xfId="0" applyFont="1" applyFill="1" applyBorder="1" applyAlignment="1">
      <alignment horizontal="center" vertical="center"/>
    </xf>
    <xf numFmtId="0" fontId="11" fillId="17" borderId="41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17" borderId="1" xfId="0" applyFont="1" applyFill="1" applyBorder="1" applyAlignment="1">
      <alignment horizontal="center" vertical="center"/>
    </xf>
    <xf numFmtId="0" fontId="17" fillId="17" borderId="108" xfId="0" applyFont="1" applyFill="1" applyBorder="1" applyAlignment="1">
      <alignment horizontal="center" vertical="center"/>
    </xf>
    <xf numFmtId="164" fontId="11" fillId="0" borderId="114" xfId="6" applyNumberFormat="1" applyFont="1" applyBorder="1" applyAlignment="1">
      <alignment horizontal="right"/>
    </xf>
    <xf numFmtId="164" fontId="11" fillId="0" borderId="109" xfId="6" applyNumberFormat="1" applyFont="1" applyBorder="1" applyAlignment="1">
      <alignment horizontal="right"/>
    </xf>
    <xf numFmtId="164" fontId="11" fillId="0" borderId="112" xfId="6" applyNumberFormat="1" applyFont="1" applyBorder="1" applyAlignment="1">
      <alignment horizontal="right"/>
    </xf>
    <xf numFmtId="0" fontId="11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0" fillId="0" borderId="1" xfId="0" applyFont="1" applyBorder="1" applyAlignment="1">
      <alignment horizontal="left"/>
    </xf>
    <xf numFmtId="0" fontId="10" fillId="0" borderId="108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0" borderId="108" xfId="0" applyFont="1" applyBorder="1" applyAlignment="1">
      <alignment horizontal="left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12" borderId="25" xfId="0" applyFont="1" applyFill="1" applyBorder="1" applyAlignment="1" applyProtection="1">
      <alignment horizontal="center" vertical="center" wrapText="1"/>
      <protection locked="0"/>
    </xf>
    <xf numFmtId="0" fontId="18" fillId="12" borderId="15" xfId="0" applyFont="1" applyFill="1" applyBorder="1" applyAlignment="1" applyProtection="1">
      <alignment horizontal="center" vertical="center"/>
      <protection locked="0"/>
    </xf>
    <xf numFmtId="0" fontId="19" fillId="0" borderId="9" xfId="0" applyFont="1" applyBorder="1" applyAlignment="1">
      <alignment horizontal="center"/>
    </xf>
    <xf numFmtId="165" fontId="8" fillId="0" borderId="108" xfId="6" applyFont="1" applyBorder="1" applyAlignment="1">
      <alignment horizontal="center"/>
    </xf>
    <xf numFmtId="164" fontId="16" fillId="0" borderId="108" xfId="6" applyNumberFormat="1" applyFont="1" applyBorder="1" applyAlignment="1">
      <alignment horizontal="right"/>
    </xf>
    <xf numFmtId="0" fontId="8" fillId="0" borderId="108" xfId="0" applyFont="1" applyBorder="1" applyAlignment="1">
      <alignment horizontal="left"/>
    </xf>
    <xf numFmtId="0" fontId="16" fillId="0" borderId="108" xfId="0" applyFont="1" applyBorder="1" applyAlignment="1">
      <alignment horizontal="left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6" borderId="90" xfId="0" applyFont="1" applyFill="1" applyBorder="1" applyAlignment="1">
      <alignment horizontal="center" vertical="center" wrapText="1"/>
    </xf>
    <xf numFmtId="0" fontId="18" fillId="6" borderId="112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/>
    </xf>
    <xf numFmtId="0" fontId="18" fillId="6" borderId="87" xfId="0" applyFont="1" applyFill="1" applyBorder="1" applyAlignment="1">
      <alignment horizontal="center" vertical="center"/>
    </xf>
    <xf numFmtId="0" fontId="18" fillId="7" borderId="104" xfId="0" applyFont="1" applyFill="1" applyBorder="1" applyAlignment="1">
      <alignment horizontal="center" vertical="center" wrapText="1"/>
    </xf>
    <xf numFmtId="0" fontId="18" fillId="7" borderId="109" xfId="0" applyFont="1" applyFill="1" applyBorder="1" applyAlignment="1">
      <alignment horizontal="center" vertical="center" wrapText="1"/>
    </xf>
    <xf numFmtId="0" fontId="18" fillId="7" borderId="39" xfId="0" applyFont="1" applyFill="1" applyBorder="1" applyAlignment="1">
      <alignment horizontal="center" vertical="center" wrapText="1"/>
    </xf>
    <xf numFmtId="0" fontId="18" fillId="7" borderId="84" xfId="0" applyFont="1" applyFill="1" applyBorder="1" applyAlignment="1">
      <alignment horizontal="center" vertical="center" wrapText="1"/>
    </xf>
    <xf numFmtId="0" fontId="18" fillId="4" borderId="39" xfId="0" applyFont="1" applyFill="1" applyBorder="1" applyAlignment="1">
      <alignment horizontal="center" vertical="center" wrapText="1"/>
    </xf>
    <xf numFmtId="0" fontId="18" fillId="21" borderId="90" xfId="0" applyFont="1" applyFill="1" applyBorder="1" applyAlignment="1">
      <alignment horizontal="center" vertical="center" wrapText="1"/>
    </xf>
    <xf numFmtId="0" fontId="18" fillId="21" borderId="112" xfId="0" applyFont="1" applyFill="1" applyBorder="1" applyAlignment="1">
      <alignment horizontal="center" vertical="center" wrapText="1"/>
    </xf>
    <xf numFmtId="0" fontId="18" fillId="21" borderId="1" xfId="0" applyFont="1" applyFill="1" applyBorder="1" applyAlignment="1">
      <alignment horizontal="center" vertical="center"/>
    </xf>
    <xf numFmtId="0" fontId="18" fillId="21" borderId="87" xfId="0" applyFont="1" applyFill="1" applyBorder="1" applyAlignment="1">
      <alignment horizontal="center" vertical="center"/>
    </xf>
    <xf numFmtId="0" fontId="18" fillId="0" borderId="104" xfId="0" applyFont="1" applyBorder="1" applyAlignment="1">
      <alignment horizontal="center" vertical="center" wrapText="1"/>
    </xf>
    <xf numFmtId="0" fontId="18" fillId="0" borderId="109" xfId="0" applyFont="1" applyBorder="1" applyAlignment="1">
      <alignment horizontal="center" vertical="center"/>
    </xf>
    <xf numFmtId="0" fontId="18" fillId="0" borderId="112" xfId="0" applyFont="1" applyBorder="1" applyAlignment="1">
      <alignment horizontal="center" vertical="center"/>
    </xf>
    <xf numFmtId="0" fontId="11" fillId="17" borderId="2" xfId="0" applyFont="1" applyFill="1" applyBorder="1" applyAlignment="1">
      <alignment horizontal="center" vertical="center" wrapText="1"/>
    </xf>
    <xf numFmtId="0" fontId="11" fillId="17" borderId="2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left" wrapText="1"/>
    </xf>
    <xf numFmtId="0" fontId="10" fillId="0" borderId="9" xfId="0" applyFont="1" applyBorder="1" applyAlignment="1">
      <alignment horizontal="left" wrapText="1"/>
    </xf>
    <xf numFmtId="0" fontId="10" fillId="0" borderId="42" xfId="0" applyFont="1" applyBorder="1" applyAlignment="1">
      <alignment horizontal="left" wrapText="1"/>
    </xf>
    <xf numFmtId="165" fontId="19" fillId="0" borderId="39" xfId="6" applyFont="1" applyBorder="1" applyAlignment="1">
      <alignment horizontal="right"/>
    </xf>
    <xf numFmtId="165" fontId="19" fillId="0" borderId="41" xfId="6" applyFont="1" applyBorder="1" applyAlignment="1">
      <alignment horizontal="right"/>
    </xf>
    <xf numFmtId="165" fontId="10" fillId="0" borderId="39" xfId="6" applyFont="1" applyBorder="1" applyAlignment="1">
      <alignment horizontal="right"/>
    </xf>
    <xf numFmtId="165" fontId="10" fillId="0" borderId="41" xfId="6" applyFont="1" applyBorder="1" applyAlignment="1">
      <alignment horizontal="right"/>
    </xf>
    <xf numFmtId="170" fontId="11" fillId="0" borderId="39" xfId="6" applyNumberFormat="1" applyFont="1" applyBorder="1" applyAlignment="1">
      <alignment horizontal="right"/>
    </xf>
    <xf numFmtId="170" fontId="11" fillId="0" borderId="41" xfId="6" applyNumberFormat="1" applyFont="1" applyBorder="1" applyAlignment="1">
      <alignment horizontal="right"/>
    </xf>
    <xf numFmtId="0" fontId="11" fillId="17" borderId="13" xfId="0" applyFont="1" applyFill="1" applyBorder="1" applyAlignment="1">
      <alignment horizontal="center" vertical="center" wrapText="1"/>
    </xf>
    <xf numFmtId="0" fontId="17" fillId="19" borderId="1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23" fillId="0" borderId="94" xfId="0" applyFont="1" applyBorder="1" applyAlignment="1">
      <alignment horizontal="left" vertical="center" wrapText="1"/>
    </xf>
    <xf numFmtId="0" fontId="23" fillId="0" borderId="95" xfId="0" applyFont="1" applyBorder="1" applyAlignment="1">
      <alignment horizontal="left" vertical="center" wrapText="1"/>
    </xf>
    <xf numFmtId="0" fontId="23" fillId="0" borderId="96" xfId="0" applyFont="1" applyBorder="1" applyAlignment="1">
      <alignment horizontal="left" vertical="center" wrapText="1"/>
    </xf>
    <xf numFmtId="0" fontId="23" fillId="0" borderId="97" xfId="0" applyFont="1" applyBorder="1" applyAlignment="1">
      <alignment horizontal="left" vertical="center" wrapText="1"/>
    </xf>
    <xf numFmtId="0" fontId="23" fillId="0" borderId="98" xfId="0" applyFont="1" applyBorder="1" applyAlignment="1">
      <alignment horizontal="left" vertical="center" wrapText="1"/>
    </xf>
    <xf numFmtId="0" fontId="23" fillId="0" borderId="99" xfId="0" applyFont="1" applyBorder="1" applyAlignment="1">
      <alignment horizontal="left" vertical="center" wrapText="1"/>
    </xf>
    <xf numFmtId="0" fontId="21" fillId="0" borderId="100" xfId="0" applyFont="1" applyBorder="1" applyAlignment="1">
      <alignment horizontal="left" vertical="center" wrapText="1"/>
    </xf>
    <xf numFmtId="0" fontId="21" fillId="0" borderId="101" xfId="0" applyFont="1" applyBorder="1" applyAlignment="1">
      <alignment horizontal="left" vertical="center" wrapText="1"/>
    </xf>
    <xf numFmtId="0" fontId="21" fillId="0" borderId="102" xfId="0" applyFont="1" applyBorder="1" applyAlignment="1">
      <alignment horizontal="left" vertical="center" wrapText="1"/>
    </xf>
    <xf numFmtId="0" fontId="11" fillId="19" borderId="1" xfId="0" applyFont="1" applyFill="1" applyBorder="1" applyAlignment="1">
      <alignment horizontal="center" vertical="center"/>
    </xf>
    <xf numFmtId="0" fontId="18" fillId="17" borderId="12" xfId="0" applyFont="1" applyFill="1" applyBorder="1" applyAlignment="1">
      <alignment horizontal="center" vertical="center"/>
    </xf>
    <xf numFmtId="0" fontId="18" fillId="17" borderId="21" xfId="0" applyFont="1" applyFill="1" applyBorder="1" applyAlignment="1">
      <alignment horizontal="center" vertical="center"/>
    </xf>
    <xf numFmtId="0" fontId="18" fillId="17" borderId="11" xfId="0" applyFont="1" applyFill="1" applyBorder="1" applyAlignment="1">
      <alignment horizontal="center" vertical="center"/>
    </xf>
    <xf numFmtId="0" fontId="18" fillId="5" borderId="11" xfId="0" applyFont="1" applyFill="1" applyBorder="1" applyAlignment="1">
      <alignment horizontal="center" vertical="center"/>
    </xf>
    <xf numFmtId="0" fontId="18" fillId="5" borderId="12" xfId="0" applyFont="1" applyFill="1" applyBorder="1" applyAlignment="1">
      <alignment horizontal="center" vertical="center"/>
    </xf>
    <xf numFmtId="0" fontId="18" fillId="5" borderId="21" xfId="0" applyFont="1" applyFill="1" applyBorder="1" applyAlignment="1">
      <alignment horizontal="center" vertical="center"/>
    </xf>
    <xf numFmtId="165" fontId="18" fillId="5" borderId="21" xfId="6" applyFont="1" applyFill="1" applyBorder="1" applyAlignment="1">
      <alignment horizontal="right" vertical="center"/>
    </xf>
    <xf numFmtId="165" fontId="18" fillId="5" borderId="7" xfId="6" applyFont="1" applyFill="1" applyBorder="1" applyAlignment="1">
      <alignment horizontal="right" vertical="center"/>
    </xf>
    <xf numFmtId="0" fontId="11" fillId="5" borderId="1" xfId="0" applyFont="1" applyFill="1" applyBorder="1"/>
    <xf numFmtId="0" fontId="11" fillId="5" borderId="114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1" fillId="5" borderId="108" xfId="0" applyFont="1" applyFill="1" applyBorder="1" applyAlignment="1">
      <alignment horizontal="center"/>
    </xf>
    <xf numFmtId="165" fontId="11" fillId="5" borderId="1" xfId="1" applyFont="1" applyFill="1" applyBorder="1"/>
    <xf numFmtId="0" fontId="18" fillId="5" borderId="111" xfId="0" applyFont="1" applyFill="1" applyBorder="1" applyAlignment="1">
      <alignment horizontal="center"/>
    </xf>
    <xf numFmtId="0" fontId="18" fillId="5" borderId="112" xfId="0" applyFont="1" applyFill="1" applyBorder="1" applyAlignment="1">
      <alignment horizontal="center"/>
    </xf>
    <xf numFmtId="0" fontId="18" fillId="5" borderId="1" xfId="0" applyFont="1" applyFill="1" applyBorder="1" applyAlignment="1">
      <alignment horizontal="center"/>
    </xf>
    <xf numFmtId="0" fontId="18" fillId="5" borderId="87" xfId="0" applyFont="1" applyFill="1" applyBorder="1" applyAlignment="1">
      <alignment horizontal="center"/>
    </xf>
    <xf numFmtId="0" fontId="18" fillId="5" borderId="41" xfId="0" applyFont="1" applyFill="1" applyBorder="1" applyAlignment="1">
      <alignment horizontal="center"/>
    </xf>
    <xf numFmtId="0" fontId="18" fillId="5" borderId="13" xfId="0" applyFont="1" applyFill="1" applyBorder="1" applyAlignment="1">
      <alignment horizontal="center"/>
    </xf>
    <xf numFmtId="0" fontId="18" fillId="5" borderId="90" xfId="0" applyFont="1" applyFill="1" applyBorder="1" applyAlignment="1">
      <alignment horizontal="center"/>
    </xf>
    <xf numFmtId="0" fontId="18" fillId="5" borderId="83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165" fontId="18" fillId="5" borderId="1" xfId="6" applyFont="1" applyFill="1" applyBorder="1" applyAlignment="1">
      <alignment horizontal="center" vertical="center" wrapText="1"/>
    </xf>
    <xf numFmtId="0" fontId="11" fillId="5" borderId="8" xfId="0" applyFont="1" applyFill="1" applyBorder="1"/>
    <xf numFmtId="165" fontId="10" fillId="5" borderId="1" xfId="6" applyFont="1" applyFill="1" applyBorder="1"/>
    <xf numFmtId="165" fontId="11" fillId="5" borderId="1" xfId="6" applyFont="1" applyFill="1" applyBorder="1" applyAlignment="1"/>
    <xf numFmtId="0" fontId="11" fillId="5" borderId="13" xfId="0" applyFont="1" applyFill="1" applyBorder="1" applyAlignment="1">
      <alignment horizontal="center"/>
    </xf>
    <xf numFmtId="0" fontId="11" fillId="5" borderId="39" xfId="0" applyFont="1" applyFill="1" applyBorder="1" applyAlignment="1">
      <alignment horizontal="center"/>
    </xf>
    <xf numFmtId="0" fontId="11" fillId="5" borderId="41" xfId="0" applyFont="1" applyFill="1" applyBorder="1" applyAlignment="1">
      <alignment horizontal="center"/>
    </xf>
    <xf numFmtId="167" fontId="10" fillId="5" borderId="1" xfId="0" applyNumberFormat="1" applyFont="1" applyFill="1" applyBorder="1"/>
    <xf numFmtId="0" fontId="10" fillId="5" borderId="1" xfId="0" applyFont="1" applyFill="1" applyBorder="1" applyAlignment="1">
      <alignment horizontal="center"/>
    </xf>
    <xf numFmtId="0" fontId="37" fillId="24" borderId="1" xfId="0" applyFont="1" applyFill="1" applyBorder="1" applyAlignment="1">
      <alignment vertical="center"/>
    </xf>
    <xf numFmtId="0" fontId="10" fillId="24" borderId="1" xfId="0" applyFont="1" applyFill="1" applyBorder="1" applyAlignment="1">
      <alignment horizontal="center" vertical="center" wrapText="1"/>
    </xf>
    <xf numFmtId="170" fontId="10" fillId="25" borderId="1" xfId="0" applyNumberFormat="1" applyFont="1" applyFill="1" applyBorder="1" applyAlignment="1">
      <alignment horizontal="right" vertical="center" wrapText="1"/>
    </xf>
    <xf numFmtId="173" fontId="10" fillId="25" borderId="1" xfId="0" applyNumberFormat="1" applyFont="1" applyFill="1" applyBorder="1" applyAlignment="1">
      <alignment horizontal="right" vertical="center" wrapText="1"/>
    </xf>
    <xf numFmtId="0" fontId="37" fillId="25" borderId="80" xfId="0" applyFont="1" applyFill="1" applyBorder="1" applyAlignment="1">
      <alignment vertical="center"/>
    </xf>
    <xf numFmtId="0" fontId="11" fillId="25" borderId="80" xfId="0" applyFont="1" applyFill="1" applyBorder="1" applyAlignment="1">
      <alignment horizontal="center" vertical="center" wrapText="1"/>
    </xf>
    <xf numFmtId="170" fontId="11" fillId="25" borderId="80" xfId="0" applyNumberFormat="1" applyFont="1" applyFill="1" applyBorder="1" applyAlignment="1">
      <alignment horizontal="right" vertical="center" wrapText="1"/>
    </xf>
    <xf numFmtId="165" fontId="11" fillId="25" borderId="80" xfId="6" applyFont="1" applyFill="1" applyBorder="1" applyAlignment="1">
      <alignment horizontal="right" vertical="center" wrapText="1"/>
    </xf>
    <xf numFmtId="0" fontId="37" fillId="24" borderId="81" xfId="0" applyFont="1" applyFill="1" applyBorder="1" applyAlignment="1">
      <alignment horizontal="left" vertical="center"/>
    </xf>
    <xf numFmtId="0" fontId="10" fillId="24" borderId="81" xfId="0" applyFont="1" applyFill="1" applyBorder="1" applyAlignment="1">
      <alignment horizontal="center" vertical="center" wrapText="1"/>
    </xf>
    <xf numFmtId="170" fontId="10" fillId="24" borderId="81" xfId="0" applyNumberFormat="1" applyFont="1" applyFill="1" applyBorder="1" applyAlignment="1">
      <alignment horizontal="right" vertical="center" wrapText="1"/>
    </xf>
    <xf numFmtId="173" fontId="10" fillId="24" borderId="81" xfId="0" applyNumberFormat="1" applyFont="1" applyFill="1" applyBorder="1" applyAlignment="1">
      <alignment horizontal="right" vertical="center" wrapText="1"/>
    </xf>
    <xf numFmtId="0" fontId="21" fillId="24" borderId="80" xfId="0" applyFont="1" applyFill="1" applyBorder="1" applyAlignment="1">
      <alignment vertical="center" wrapText="1"/>
    </xf>
    <xf numFmtId="1" fontId="21" fillId="24" borderId="80" xfId="0" applyNumberFormat="1" applyFont="1" applyFill="1" applyBorder="1" applyAlignment="1">
      <alignment horizontal="center" vertical="center" wrapText="1"/>
    </xf>
    <xf numFmtId="165" fontId="21" fillId="24" borderId="80" xfId="6" applyFont="1" applyFill="1" applyBorder="1" applyAlignment="1" applyProtection="1">
      <alignment horizontal="right" vertical="center" wrapText="1"/>
    </xf>
    <xf numFmtId="170" fontId="21" fillId="24" borderId="81" xfId="0" applyNumberFormat="1" applyFont="1" applyFill="1" applyBorder="1" applyAlignment="1">
      <alignment horizontal="right" vertical="center" wrapText="1"/>
    </xf>
    <xf numFmtId="173" fontId="21" fillId="24" borderId="81" xfId="0" applyNumberFormat="1" applyFont="1" applyFill="1" applyBorder="1" applyAlignment="1">
      <alignment horizontal="right" vertical="center" wrapText="1"/>
    </xf>
    <xf numFmtId="0" fontId="21" fillId="24" borderId="1" xfId="0" applyFont="1" applyFill="1" applyBorder="1" applyAlignment="1">
      <alignment vertical="center" wrapText="1"/>
    </xf>
    <xf numFmtId="0" fontId="21" fillId="24" borderId="1" xfId="0" applyFont="1" applyFill="1" applyBorder="1" applyAlignment="1">
      <alignment horizontal="center" vertical="center" wrapText="1"/>
    </xf>
    <xf numFmtId="165" fontId="21" fillId="24" borderId="1" xfId="6" applyFont="1" applyFill="1" applyBorder="1" applyAlignment="1" applyProtection="1">
      <alignment horizontal="center" vertical="center" wrapText="1"/>
    </xf>
    <xf numFmtId="165" fontId="21" fillId="24" borderId="1" xfId="6" applyFont="1" applyFill="1" applyBorder="1" applyAlignment="1" applyProtection="1">
      <alignment horizontal="right" vertical="center" wrapText="1"/>
    </xf>
    <xf numFmtId="0" fontId="21" fillId="25" borderId="1" xfId="0" applyFont="1" applyFill="1" applyBorder="1" applyAlignment="1">
      <alignment horizontal="center" vertical="center" wrapText="1"/>
    </xf>
    <xf numFmtId="170" fontId="10" fillId="25" borderId="77" xfId="0" applyNumberFormat="1" applyFont="1" applyFill="1" applyBorder="1" applyAlignment="1">
      <alignment horizontal="center" vertical="center" wrapText="1"/>
    </xf>
    <xf numFmtId="170" fontId="10" fillId="25" borderId="115" xfId="0" applyNumberFormat="1" applyFont="1" applyFill="1" applyBorder="1" applyAlignment="1">
      <alignment horizontal="center" vertical="center" wrapText="1"/>
    </xf>
    <xf numFmtId="170" fontId="10" fillId="25" borderId="78" xfId="0" applyNumberFormat="1" applyFont="1" applyFill="1" applyBorder="1" applyAlignment="1">
      <alignment horizontal="center" vertical="center" wrapText="1"/>
    </xf>
    <xf numFmtId="170" fontId="10" fillId="25" borderId="79" xfId="0" applyNumberFormat="1" applyFont="1" applyFill="1" applyBorder="1" applyAlignment="1">
      <alignment horizontal="center" vertical="center" wrapText="1"/>
    </xf>
    <xf numFmtId="170" fontId="11" fillId="25" borderId="80" xfId="0" applyNumberFormat="1" applyFont="1" applyFill="1" applyBorder="1" applyAlignment="1">
      <alignment horizontal="center" vertical="center" wrapText="1"/>
    </xf>
    <xf numFmtId="0" fontId="10" fillId="25" borderId="1" xfId="0" applyFont="1" applyFill="1" applyBorder="1" applyAlignment="1">
      <alignment horizontal="center" vertical="center" wrapText="1"/>
    </xf>
    <xf numFmtId="17" fontId="10" fillId="25" borderId="1" xfId="0" applyNumberFormat="1" applyFont="1" applyFill="1" applyBorder="1" applyAlignment="1">
      <alignment horizontal="center" vertical="center"/>
    </xf>
    <xf numFmtId="0" fontId="10" fillId="25" borderId="1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/>
    </xf>
    <xf numFmtId="0" fontId="10" fillId="5" borderId="39" xfId="0" applyFont="1" applyFill="1" applyBorder="1" applyAlignment="1">
      <alignment horizontal="center"/>
    </xf>
    <xf numFmtId="0" fontId="10" fillId="5" borderId="109" xfId="0" applyFont="1" applyFill="1" applyBorder="1" applyAlignment="1">
      <alignment horizontal="center"/>
    </xf>
    <xf numFmtId="0" fontId="10" fillId="5" borderId="41" xfId="0" applyFont="1" applyFill="1" applyBorder="1" applyAlignment="1">
      <alignment horizontal="center"/>
    </xf>
    <xf numFmtId="0" fontId="33" fillId="5" borderId="0" xfId="0" applyFont="1" applyFill="1"/>
    <xf numFmtId="0" fontId="47" fillId="17" borderId="11" xfId="0" applyFont="1" applyFill="1" applyBorder="1" applyAlignment="1">
      <alignment horizontal="center" vertical="center"/>
    </xf>
    <xf numFmtId="0" fontId="18" fillId="0" borderId="88" xfId="0" applyFont="1" applyBorder="1" applyAlignment="1">
      <alignment horizontal="center" vertical="center" wrapText="1"/>
    </xf>
  </cellXfs>
  <cellStyles count="8">
    <cellStyle name="Collegamento ipertestuale" xfId="7" builtinId="8"/>
    <cellStyle name="Euro" xfId="1" xr:uid="{00000000-0005-0000-0000-000002000000}"/>
    <cellStyle name="Migliaia 2" xfId="2" xr:uid="{00000000-0005-0000-0000-000003000000}"/>
    <cellStyle name="Migliaia 3" xfId="3" xr:uid="{00000000-0005-0000-0000-000004000000}"/>
    <cellStyle name="Normale" xfId="0" builtinId="0"/>
    <cellStyle name="Normale 2" xfId="4" xr:uid="{00000000-0005-0000-0000-000006000000}"/>
    <cellStyle name="Normale 3" xfId="5" xr:uid="{00000000-0005-0000-0000-000007000000}"/>
    <cellStyle name="Valuta" xfId="6" builtinId="4"/>
  </cellStyles>
  <dxfs count="1">
    <dxf>
      <font>
        <b val="0"/>
        <condense val="0"/>
        <extend val="0"/>
        <color indexed="8"/>
      </font>
    </dxf>
  </dxfs>
  <tableStyles count="0" defaultTableStyle="TableStyleMedium9" defaultPivotStyle="PivotStyleLight16"/>
  <colors>
    <mruColors>
      <color rgb="FFFFFF99"/>
      <color rgb="FFCCFF99"/>
      <color rgb="FF99FF66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5</xdr:row>
      <xdr:rowOff>28575</xdr:rowOff>
    </xdr:from>
    <xdr:to>
      <xdr:col>0</xdr:col>
      <xdr:colOff>352425</xdr:colOff>
      <xdr:row>5</xdr:row>
      <xdr:rowOff>180975</xdr:rowOff>
    </xdr:to>
    <xdr:sp macro="" textlink="">
      <xdr:nvSpPr>
        <xdr:cNvPr id="4" name="Stella a 4 punte 3">
          <a:extLst>
            <a:ext uri="{FF2B5EF4-FFF2-40B4-BE49-F238E27FC236}">
              <a16:creationId xmlns:a16="http://schemas.microsoft.com/office/drawing/2014/main" id="{3DAAABB8-3844-402A-AB52-1992D34709B8}"/>
            </a:ext>
          </a:extLst>
        </xdr:cNvPr>
        <xdr:cNvSpPr/>
      </xdr:nvSpPr>
      <xdr:spPr>
        <a:xfrm>
          <a:off x="209550" y="1743075"/>
          <a:ext cx="142875" cy="152400"/>
        </a:xfrm>
        <a:prstGeom prst="star4">
          <a:avLst/>
        </a:prstGeom>
        <a:solidFill>
          <a:srgbClr val="FFFF00"/>
        </a:solidFill>
        <a:ln>
          <a:solidFill>
            <a:srgbClr val="00B05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0</xdr:col>
      <xdr:colOff>200025</xdr:colOff>
      <xdr:row>7</xdr:row>
      <xdr:rowOff>28575</xdr:rowOff>
    </xdr:from>
    <xdr:to>
      <xdr:col>0</xdr:col>
      <xdr:colOff>352425</xdr:colOff>
      <xdr:row>7</xdr:row>
      <xdr:rowOff>161925</xdr:rowOff>
    </xdr:to>
    <xdr:sp macro="" textlink="">
      <xdr:nvSpPr>
        <xdr:cNvPr id="6" name="Stella a 4 punte 5">
          <a:extLst>
            <a:ext uri="{FF2B5EF4-FFF2-40B4-BE49-F238E27FC236}">
              <a16:creationId xmlns:a16="http://schemas.microsoft.com/office/drawing/2014/main" id="{D01349FB-9FF9-4B5F-9F33-9D49D1F12EC0}"/>
            </a:ext>
          </a:extLst>
        </xdr:cNvPr>
        <xdr:cNvSpPr/>
      </xdr:nvSpPr>
      <xdr:spPr>
        <a:xfrm>
          <a:off x="200025" y="2171700"/>
          <a:ext cx="152400" cy="133350"/>
        </a:xfrm>
        <a:prstGeom prst="star4">
          <a:avLst/>
        </a:prstGeom>
        <a:ln>
          <a:solidFill>
            <a:srgbClr val="00B05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0</xdr:col>
      <xdr:colOff>200025</xdr:colOff>
      <xdr:row>9</xdr:row>
      <xdr:rowOff>9525</xdr:rowOff>
    </xdr:from>
    <xdr:to>
      <xdr:col>0</xdr:col>
      <xdr:colOff>342900</xdr:colOff>
      <xdr:row>9</xdr:row>
      <xdr:rowOff>161925</xdr:rowOff>
    </xdr:to>
    <xdr:sp macro="" textlink="">
      <xdr:nvSpPr>
        <xdr:cNvPr id="7" name="Stella a 4 punte 6">
          <a:extLst>
            <a:ext uri="{FF2B5EF4-FFF2-40B4-BE49-F238E27FC236}">
              <a16:creationId xmlns:a16="http://schemas.microsoft.com/office/drawing/2014/main" id="{0222CFE8-1CB4-45A9-8109-C5918B810937}"/>
            </a:ext>
          </a:extLst>
        </xdr:cNvPr>
        <xdr:cNvSpPr/>
      </xdr:nvSpPr>
      <xdr:spPr>
        <a:xfrm>
          <a:off x="200025" y="2590800"/>
          <a:ext cx="142875" cy="152400"/>
        </a:xfrm>
        <a:prstGeom prst="star4">
          <a:avLst/>
        </a:prstGeom>
        <a:ln>
          <a:solidFill>
            <a:srgbClr val="00B05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151845</xdr:colOff>
      <xdr:row>0</xdr:row>
      <xdr:rowOff>38100</xdr:rowOff>
    </xdr:from>
    <xdr:to>
      <xdr:col>4</xdr:col>
      <xdr:colOff>722445</xdr:colOff>
      <xdr:row>2</xdr:row>
      <xdr:rowOff>182070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58FB0D54-9A14-4187-8478-D5C62E7B231D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361770" y="38100"/>
          <a:ext cx="570600" cy="52497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370920</xdr:colOff>
      <xdr:row>0</xdr:row>
      <xdr:rowOff>114300</xdr:rowOff>
    </xdr:from>
    <xdr:to>
      <xdr:col>5</xdr:col>
      <xdr:colOff>427170</xdr:colOff>
      <xdr:row>3</xdr:row>
      <xdr:rowOff>10620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38D91449-D4CF-43D8-A4B8-371D86B728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85620" y="114300"/>
          <a:ext cx="570600" cy="52497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285195</xdr:colOff>
      <xdr:row>0</xdr:row>
      <xdr:rowOff>114300</xdr:rowOff>
    </xdr:from>
    <xdr:to>
      <xdr:col>8</xdr:col>
      <xdr:colOff>341445</xdr:colOff>
      <xdr:row>3</xdr:row>
      <xdr:rowOff>10620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E37201C0-38A1-4CC7-9E98-D1D9E862112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142945" y="114300"/>
          <a:ext cx="570600" cy="52497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75645</xdr:colOff>
      <xdr:row>0</xdr:row>
      <xdr:rowOff>85725</xdr:rowOff>
    </xdr:from>
    <xdr:to>
      <xdr:col>4</xdr:col>
      <xdr:colOff>646245</xdr:colOff>
      <xdr:row>2</xdr:row>
      <xdr:rowOff>191595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66A7C942-AA8D-4CE3-AFB9-C66437FB1F49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285570" y="85725"/>
          <a:ext cx="570600" cy="52497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828120</xdr:colOff>
      <xdr:row>0</xdr:row>
      <xdr:rowOff>66675</xdr:rowOff>
    </xdr:from>
    <xdr:to>
      <xdr:col>3</xdr:col>
      <xdr:colOff>455745</xdr:colOff>
      <xdr:row>3</xdr:row>
      <xdr:rowOff>20145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11548610-1FAC-4AC4-A7E2-512D6C1162CA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114120" y="66675"/>
          <a:ext cx="570600" cy="58212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2371725</xdr:colOff>
      <xdr:row>0</xdr:row>
      <xdr:rowOff>28575</xdr:rowOff>
    </xdr:from>
    <xdr:to>
      <xdr:col>2</xdr:col>
      <xdr:colOff>227700</xdr:colOff>
      <xdr:row>2</xdr:row>
      <xdr:rowOff>191595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5AAE7DCB-8C3A-40DA-95FD-2D8D4B63C229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609850" y="28575"/>
          <a:ext cx="570600" cy="58212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2818845</xdr:colOff>
      <xdr:row>0</xdr:row>
      <xdr:rowOff>0</xdr:rowOff>
    </xdr:from>
    <xdr:to>
      <xdr:col>0</xdr:col>
      <xdr:colOff>3389445</xdr:colOff>
      <xdr:row>2</xdr:row>
      <xdr:rowOff>191595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EB967BEC-9C23-4F8D-AAFC-F9AF70662B7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818845" y="0"/>
          <a:ext cx="570600" cy="610695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3133170</xdr:colOff>
      <xdr:row>0</xdr:row>
      <xdr:rowOff>76200</xdr:rowOff>
    </xdr:from>
    <xdr:to>
      <xdr:col>1</xdr:col>
      <xdr:colOff>169995</xdr:colOff>
      <xdr:row>3</xdr:row>
      <xdr:rowOff>58245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89AEEBC9-2365-44CD-8A43-400CB1FB6D4F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133170" y="76200"/>
          <a:ext cx="570600" cy="610695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omenico.gattuso@gmail.com?subject=domenico.gattuso@gmail.co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B7AF9-5B45-46CA-A315-F08AAFCC0E4A}">
  <sheetPr>
    <pageSetUpPr fitToPage="1"/>
  </sheetPr>
  <dimension ref="A2:S19"/>
  <sheetViews>
    <sheetView showGridLines="0" tabSelected="1" workbookViewId="0">
      <selection activeCell="O21" sqref="O21"/>
    </sheetView>
  </sheetViews>
  <sheetFormatPr defaultRowHeight="15" x14ac:dyDescent="0.25"/>
  <cols>
    <col min="12" max="12" width="14.7109375" customWidth="1"/>
  </cols>
  <sheetData>
    <row r="2" spans="1:19" ht="25.5" customHeight="1" x14ac:dyDescent="0.25">
      <c r="A2" s="418" t="s">
        <v>251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20"/>
    </row>
    <row r="3" spans="1:19" ht="15.75" thickBot="1" x14ac:dyDescent="0.3"/>
    <row r="4" spans="1:19" ht="69.75" customHeight="1" thickTop="1" x14ac:dyDescent="0.25">
      <c r="A4" s="415" t="s">
        <v>267</v>
      </c>
      <c r="B4" s="416"/>
      <c r="C4" s="416"/>
      <c r="D4" s="416"/>
      <c r="E4" s="416"/>
      <c r="F4" s="416"/>
      <c r="G4" s="416"/>
      <c r="H4" s="416"/>
      <c r="I4" s="416"/>
      <c r="J4" s="416"/>
      <c r="K4" s="416"/>
      <c r="L4" s="417"/>
    </row>
    <row r="5" spans="1:19" x14ac:dyDescent="0.25">
      <c r="A5" s="223"/>
      <c r="L5" s="224"/>
    </row>
    <row r="6" spans="1:19" ht="17.25" x14ac:dyDescent="0.35">
      <c r="A6" s="223"/>
      <c r="B6" s="225" t="s">
        <v>269</v>
      </c>
      <c r="C6" s="80"/>
      <c r="D6" s="80"/>
      <c r="E6" s="80"/>
      <c r="F6" s="80"/>
      <c r="G6" s="80"/>
      <c r="H6" s="80"/>
      <c r="K6" s="226" t="s">
        <v>252</v>
      </c>
      <c r="L6" s="224"/>
    </row>
    <row r="7" spans="1:19" ht="16.5" x14ac:dyDescent="0.3">
      <c r="A7" s="223"/>
      <c r="L7" s="224"/>
      <c r="S7" s="2"/>
    </row>
    <row r="8" spans="1:19" ht="17.25" x14ac:dyDescent="0.35">
      <c r="A8" s="223"/>
      <c r="B8" s="80" t="s">
        <v>249</v>
      </c>
      <c r="C8" s="80"/>
      <c r="D8" s="80"/>
      <c r="E8" s="20"/>
      <c r="F8" s="80"/>
      <c r="G8" s="80"/>
      <c r="H8" s="80"/>
      <c r="K8" s="227" t="s">
        <v>119</v>
      </c>
      <c r="L8" s="224"/>
    </row>
    <row r="9" spans="1:19" ht="17.25" x14ac:dyDescent="0.35">
      <c r="A9" s="223"/>
      <c r="B9" s="80"/>
      <c r="C9" s="80"/>
      <c r="D9" s="80"/>
      <c r="E9" s="20"/>
      <c r="F9" s="80"/>
      <c r="G9" s="80"/>
      <c r="H9" s="80"/>
      <c r="I9" s="80"/>
      <c r="L9" s="224"/>
    </row>
    <row r="10" spans="1:19" ht="17.25" x14ac:dyDescent="0.35">
      <c r="A10" s="223"/>
      <c r="B10" s="80" t="s">
        <v>250</v>
      </c>
      <c r="C10" s="80"/>
      <c r="D10" s="80"/>
      <c r="E10" s="80"/>
      <c r="F10" s="80"/>
      <c r="G10" s="80"/>
      <c r="H10" s="80"/>
      <c r="K10" s="228" t="s">
        <v>253</v>
      </c>
      <c r="L10" s="224"/>
    </row>
    <row r="11" spans="1:19" ht="18" thickBot="1" x14ac:dyDescent="0.4">
      <c r="A11" s="229"/>
      <c r="B11" s="230"/>
      <c r="C11" s="230"/>
      <c r="D11" s="230"/>
      <c r="E11" s="230"/>
      <c r="F11" s="230"/>
      <c r="G11" s="230"/>
      <c r="H11" s="230"/>
      <c r="I11" s="230"/>
      <c r="J11" s="231"/>
      <c r="K11" s="231"/>
      <c r="L11" s="232"/>
    </row>
    <row r="12" spans="1:19" ht="15.75" thickTop="1" x14ac:dyDescent="0.25"/>
    <row r="14" spans="1:19" ht="16.5" x14ac:dyDescent="0.3">
      <c r="B14" s="412"/>
      <c r="C14" s="412"/>
      <c r="D14" s="412"/>
      <c r="E14" s="412"/>
      <c r="F14" s="412"/>
      <c r="G14" s="412"/>
      <c r="H14" s="412"/>
      <c r="I14" s="412"/>
      <c r="J14" s="2"/>
      <c r="K14" s="2"/>
      <c r="L14" s="2"/>
    </row>
    <row r="15" spans="1:19" ht="17.25" x14ac:dyDescent="0.35">
      <c r="A15" s="421" t="s">
        <v>265</v>
      </c>
      <c r="B15" s="421"/>
      <c r="C15" s="421"/>
      <c r="D15" s="421"/>
      <c r="E15" s="421"/>
      <c r="F15" s="421"/>
      <c r="G15" s="421"/>
      <c r="H15" s="421"/>
      <c r="I15" s="421"/>
      <c r="J15" s="413" t="s">
        <v>266</v>
      </c>
      <c r="K15" s="2"/>
      <c r="L15" s="2"/>
    </row>
    <row r="16" spans="1:19" ht="16.5" x14ac:dyDescent="0.3">
      <c r="B16" s="412"/>
      <c r="C16" s="412"/>
      <c r="D16" s="412"/>
      <c r="E16" s="412"/>
      <c r="F16" s="412"/>
      <c r="G16" s="412"/>
      <c r="H16" s="412"/>
      <c r="I16" s="412"/>
      <c r="J16" s="2"/>
      <c r="K16" s="2"/>
      <c r="L16" s="2"/>
    </row>
    <row r="17" spans="2:12" ht="16.5" x14ac:dyDescent="0.3">
      <c r="B17" s="412"/>
      <c r="C17" s="412"/>
      <c r="D17" s="412"/>
      <c r="E17" s="412"/>
      <c r="F17" s="412"/>
      <c r="G17" s="412"/>
      <c r="H17" s="412"/>
      <c r="I17" s="412"/>
      <c r="J17" s="2"/>
      <c r="K17" s="2"/>
      <c r="L17" s="2"/>
    </row>
    <row r="18" spans="2:12" ht="15.75" x14ac:dyDescent="0.3">
      <c r="J18" s="21"/>
      <c r="K18" s="21"/>
      <c r="L18" s="21"/>
    </row>
    <row r="19" spans="2:12" x14ac:dyDescent="0.25">
      <c r="J19" s="414"/>
      <c r="K19" s="414"/>
      <c r="L19" s="414"/>
    </row>
  </sheetData>
  <sheetProtection sheet="1" objects="1" scenarios="1"/>
  <mergeCells count="3">
    <mergeCell ref="A4:L4"/>
    <mergeCell ref="A2:L2"/>
    <mergeCell ref="A15:I15"/>
  </mergeCells>
  <hyperlinks>
    <hyperlink ref="J15" r:id="rId1" display=" [ domenico.gattuso@gmail.com ]" xr:uid="{EFFA6918-32C0-41EC-AE8A-989C3E242C47}"/>
  </hyperlinks>
  <pageMargins left="0.7" right="0.7" top="0.75" bottom="0.75" header="0.3" footer="0.3"/>
  <pageSetup paperSize="9" scale="75" orientation="portrait" r:id="rId2"/>
  <drawing r:id="rId3"/>
  <legacy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BI89"/>
  <sheetViews>
    <sheetView showGridLines="0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3" sqref="A3"/>
    </sheetView>
  </sheetViews>
  <sheetFormatPr defaultColWidth="14.42578125" defaultRowHeight="17.25" x14ac:dyDescent="0.35"/>
  <cols>
    <col min="1" max="1" width="32.42578125" style="2" customWidth="1"/>
    <col min="2" max="52" width="4.7109375" style="2" customWidth="1"/>
    <col min="53" max="55" width="5.7109375" style="80" customWidth="1"/>
    <col min="56" max="60" width="15.7109375" style="2" customWidth="1"/>
    <col min="61" max="16384" width="14.42578125" style="2"/>
  </cols>
  <sheetData>
    <row r="1" spans="1:60" s="4" customFormat="1" ht="35.25" customHeight="1" x14ac:dyDescent="0.25">
      <c r="A1" s="72"/>
      <c r="B1" s="73" t="s">
        <v>126</v>
      </c>
      <c r="C1" s="73"/>
      <c r="D1" s="74"/>
      <c r="E1" s="74"/>
      <c r="F1" s="74"/>
      <c r="G1" s="74"/>
      <c r="H1" s="74"/>
      <c r="I1" s="74"/>
      <c r="J1" s="74"/>
      <c r="K1" s="74"/>
      <c r="L1" s="74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6"/>
      <c r="BB1" s="76"/>
      <c r="BC1" s="76"/>
      <c r="BD1" s="77"/>
      <c r="BE1" s="77"/>
      <c r="BF1" s="77"/>
      <c r="BG1" s="77"/>
      <c r="BH1" s="77"/>
    </row>
    <row r="2" spans="1:60" s="78" customFormat="1" ht="62.25" customHeight="1" x14ac:dyDescent="0.25">
      <c r="A2" s="160"/>
      <c r="B2" s="569" t="s">
        <v>166</v>
      </c>
      <c r="C2" s="570"/>
      <c r="D2" s="571"/>
      <c r="E2" s="571"/>
      <c r="F2" s="571"/>
      <c r="G2" s="571"/>
      <c r="H2" s="571"/>
      <c r="I2" s="571"/>
      <c r="J2" s="572"/>
      <c r="K2" s="573" t="s">
        <v>170</v>
      </c>
      <c r="L2" s="573"/>
      <c r="M2" s="573"/>
      <c r="N2" s="573"/>
      <c r="O2" s="573"/>
      <c r="P2" s="573"/>
      <c r="Q2" s="573"/>
      <c r="R2" s="573"/>
      <c r="S2" s="573"/>
      <c r="T2" s="573"/>
      <c r="U2" s="573"/>
      <c r="V2" s="573"/>
      <c r="W2" s="573"/>
      <c r="X2" s="573"/>
      <c r="Y2" s="573"/>
      <c r="Z2" s="573"/>
      <c r="AA2" s="573"/>
      <c r="AB2" s="573"/>
      <c r="AC2" s="573"/>
      <c r="AD2" s="573"/>
      <c r="AE2" s="573"/>
      <c r="AF2" s="573"/>
      <c r="AG2" s="573"/>
      <c r="AH2" s="573"/>
      <c r="AI2" s="573"/>
      <c r="AJ2" s="573"/>
      <c r="AK2" s="573"/>
      <c r="AL2" s="573"/>
      <c r="AM2" s="573"/>
      <c r="AN2" s="565" t="s">
        <v>171</v>
      </c>
      <c r="AO2" s="566"/>
      <c r="AP2" s="566"/>
      <c r="AQ2" s="567"/>
      <c r="AR2" s="567"/>
      <c r="AS2" s="567"/>
      <c r="AT2" s="567"/>
      <c r="AU2" s="568"/>
      <c r="AV2" s="574" t="s">
        <v>172</v>
      </c>
      <c r="AW2" s="575"/>
      <c r="AX2" s="576"/>
      <c r="AY2" s="576"/>
      <c r="AZ2" s="577"/>
      <c r="BA2" s="578" t="s">
        <v>263</v>
      </c>
      <c r="BB2" s="579"/>
      <c r="BC2" s="580"/>
      <c r="BD2" s="563" t="s">
        <v>264</v>
      </c>
      <c r="BE2" s="564"/>
      <c r="BF2" s="564"/>
      <c r="BG2" s="564"/>
      <c r="BH2" s="564"/>
    </row>
    <row r="3" spans="1:60" s="21" customFormat="1" ht="325.5" x14ac:dyDescent="0.3">
      <c r="A3" s="673" t="s">
        <v>270</v>
      </c>
      <c r="B3" s="161" t="s">
        <v>37</v>
      </c>
      <c r="C3" s="189" t="s">
        <v>236</v>
      </c>
      <c r="D3" s="86" t="s">
        <v>55</v>
      </c>
      <c r="E3" s="86" t="s">
        <v>237</v>
      </c>
      <c r="F3" s="365" t="s">
        <v>238</v>
      </c>
      <c r="G3" s="365" t="s">
        <v>239</v>
      </c>
      <c r="H3" s="365" t="s">
        <v>240</v>
      </c>
      <c r="I3" s="365" t="s">
        <v>241</v>
      </c>
      <c r="J3" s="366" t="s">
        <v>242</v>
      </c>
      <c r="K3" s="367" t="s">
        <v>56</v>
      </c>
      <c r="L3" s="368" t="s">
        <v>57</v>
      </c>
      <c r="M3" s="368" t="s">
        <v>58</v>
      </c>
      <c r="N3" s="368" t="s">
        <v>59</v>
      </c>
      <c r="O3" s="368" t="s">
        <v>60</v>
      </c>
      <c r="P3" s="368" t="s">
        <v>62</v>
      </c>
      <c r="Q3" s="368" t="s">
        <v>61</v>
      </c>
      <c r="R3" s="368" t="s">
        <v>81</v>
      </c>
      <c r="S3" s="368" t="s">
        <v>63</v>
      </c>
      <c r="T3" s="368" t="s">
        <v>46</v>
      </c>
      <c r="U3" s="368" t="s">
        <v>64</v>
      </c>
      <c r="V3" s="368" t="s">
        <v>65</v>
      </c>
      <c r="W3" s="368" t="s">
        <v>243</v>
      </c>
      <c r="X3" s="368" t="s">
        <v>244</v>
      </c>
      <c r="Y3" s="368" t="s">
        <v>66</v>
      </c>
      <c r="Z3" s="368" t="s">
        <v>67</v>
      </c>
      <c r="AA3" s="368" t="s">
        <v>68</v>
      </c>
      <c r="AB3" s="368" t="s">
        <v>69</v>
      </c>
      <c r="AC3" s="368" t="s">
        <v>70</v>
      </c>
      <c r="AD3" s="368" t="s">
        <v>73</v>
      </c>
      <c r="AE3" s="368" t="s">
        <v>71</v>
      </c>
      <c r="AF3" s="368" t="s">
        <v>72</v>
      </c>
      <c r="AG3" s="368" t="s">
        <v>74</v>
      </c>
      <c r="AH3" s="368" t="s">
        <v>82</v>
      </c>
      <c r="AI3" s="368" t="s">
        <v>75</v>
      </c>
      <c r="AJ3" s="368" t="s">
        <v>83</v>
      </c>
      <c r="AK3" s="368" t="s">
        <v>84</v>
      </c>
      <c r="AL3" s="368" t="s">
        <v>245</v>
      </c>
      <c r="AM3" s="369" t="s">
        <v>246</v>
      </c>
      <c r="AN3" s="370" t="s">
        <v>85</v>
      </c>
      <c r="AO3" s="371"/>
      <c r="AP3" s="371"/>
      <c r="AQ3" s="372"/>
      <c r="AR3" s="372"/>
      <c r="AS3" s="372"/>
      <c r="AT3" s="372"/>
      <c r="AU3" s="373"/>
      <c r="AV3" s="374" t="s">
        <v>178</v>
      </c>
      <c r="AW3" s="375"/>
      <c r="AX3" s="376" t="s">
        <v>177</v>
      </c>
      <c r="AY3" s="376"/>
      <c r="AZ3" s="377"/>
      <c r="BA3" s="119" t="s">
        <v>42</v>
      </c>
      <c r="BB3" s="88" t="s">
        <v>47</v>
      </c>
      <c r="BC3" s="151" t="s">
        <v>174</v>
      </c>
      <c r="BD3" s="86" t="s">
        <v>38</v>
      </c>
      <c r="BE3" s="87" t="s">
        <v>39</v>
      </c>
      <c r="BF3" s="88" t="s">
        <v>40</v>
      </c>
      <c r="BG3" s="151" t="s">
        <v>173</v>
      </c>
      <c r="BH3" s="89" t="s">
        <v>41</v>
      </c>
    </row>
    <row r="4" spans="1:60" s="21" customFormat="1" ht="18" customHeight="1" x14ac:dyDescent="0.3">
      <c r="A4" s="193"/>
      <c r="B4" s="194"/>
      <c r="C4" s="195"/>
      <c r="D4" s="196"/>
      <c r="E4" s="196"/>
      <c r="F4" s="196"/>
      <c r="G4" s="196"/>
      <c r="H4" s="196"/>
      <c r="I4" s="196"/>
      <c r="J4" s="197"/>
      <c r="K4" s="195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8"/>
      <c r="AN4" s="194"/>
      <c r="AO4" s="195"/>
      <c r="AP4" s="195"/>
      <c r="AQ4" s="196"/>
      <c r="AR4" s="196"/>
      <c r="AS4" s="196"/>
      <c r="AT4" s="196"/>
      <c r="AU4" s="197"/>
      <c r="AV4" s="199"/>
      <c r="AW4" s="364"/>
      <c r="AX4" s="200"/>
      <c r="AY4" s="200"/>
      <c r="AZ4" s="201"/>
      <c r="BA4" s="120">
        <f t="shared" ref="BA4:BA35" si="0">SUM(K4:AM4)</f>
        <v>0</v>
      </c>
      <c r="BB4" s="118">
        <f t="shared" ref="BB4:BB35" si="1">SUM(AN4:AU4)</f>
        <v>0</v>
      </c>
      <c r="BC4" s="152">
        <f>SUM(AV4:AZ4)</f>
        <v>0</v>
      </c>
      <c r="BD4" s="156"/>
      <c r="BE4" s="90">
        <f>IF('SCELTA CCNL'!$K$6="SI",BA4*19.25,BA4*17.5)</f>
        <v>0</v>
      </c>
      <c r="BF4" s="90">
        <f>IF('SCELTA CCNL'!$K$6="SI",BB4*38.5,BB4*35)</f>
        <v>0</v>
      </c>
      <c r="BG4" s="90">
        <f>IF('SCELTA CCNL'!$K$6="SI",BC4*55,BC4*50)</f>
        <v>0</v>
      </c>
      <c r="BH4" s="91">
        <f>SUM(BD4:BG4)</f>
        <v>0</v>
      </c>
    </row>
    <row r="5" spans="1:60" s="21" customFormat="1" ht="18" customHeight="1" x14ac:dyDescent="0.3">
      <c r="A5" s="193"/>
      <c r="B5" s="194"/>
      <c r="C5" s="195"/>
      <c r="D5" s="196"/>
      <c r="E5" s="196"/>
      <c r="F5" s="196"/>
      <c r="G5" s="196"/>
      <c r="H5" s="196"/>
      <c r="I5" s="196"/>
      <c r="J5" s="197"/>
      <c r="K5" s="195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8"/>
      <c r="AN5" s="194"/>
      <c r="AO5" s="195"/>
      <c r="AP5" s="195"/>
      <c r="AQ5" s="196"/>
      <c r="AR5" s="196"/>
      <c r="AS5" s="196"/>
      <c r="AT5" s="196"/>
      <c r="AU5" s="197"/>
      <c r="AV5" s="199"/>
      <c r="AW5" s="364"/>
      <c r="AX5" s="200"/>
      <c r="AY5" s="200"/>
      <c r="AZ5" s="201"/>
      <c r="BA5" s="120">
        <f t="shared" si="0"/>
        <v>0</v>
      </c>
      <c r="BB5" s="118">
        <f t="shared" si="1"/>
        <v>0</v>
      </c>
      <c r="BC5" s="152">
        <f t="shared" ref="BC5:BC68" si="2">SUM(AV5:AZ5)</f>
        <v>0</v>
      </c>
      <c r="BD5" s="156"/>
      <c r="BE5" s="90">
        <f>IF('SCELTA CCNL'!$K$6="SI",BA5*19.25,BA5*17.5)</f>
        <v>0</v>
      </c>
      <c r="BF5" s="90">
        <f>IF('SCELTA CCNL'!$K$6="SI",BB5*38.5,BB5*35)</f>
        <v>0</v>
      </c>
      <c r="BG5" s="90">
        <f>IF('SCELTA CCNL'!$K$6="SI",BC5*55,BC5*50)</f>
        <v>0</v>
      </c>
      <c r="BH5" s="91">
        <f t="shared" ref="BH5:BH68" si="3">SUM(BD5:BG5)</f>
        <v>0</v>
      </c>
    </row>
    <row r="6" spans="1:60" s="21" customFormat="1" ht="18" customHeight="1" x14ac:dyDescent="0.3">
      <c r="A6" s="193"/>
      <c r="B6" s="194"/>
      <c r="C6" s="195"/>
      <c r="D6" s="196"/>
      <c r="E6" s="196"/>
      <c r="F6" s="196"/>
      <c r="G6" s="196"/>
      <c r="H6" s="196"/>
      <c r="I6" s="196"/>
      <c r="J6" s="197"/>
      <c r="K6" s="195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8"/>
      <c r="AN6" s="194"/>
      <c r="AO6" s="195"/>
      <c r="AP6" s="195"/>
      <c r="AQ6" s="196"/>
      <c r="AR6" s="196"/>
      <c r="AS6" s="196"/>
      <c r="AT6" s="196"/>
      <c r="AU6" s="197"/>
      <c r="AV6" s="199"/>
      <c r="AW6" s="364"/>
      <c r="AX6" s="200"/>
      <c r="AY6" s="200"/>
      <c r="AZ6" s="201"/>
      <c r="BA6" s="120">
        <f t="shared" si="0"/>
        <v>0</v>
      </c>
      <c r="BB6" s="118">
        <f t="shared" si="1"/>
        <v>0</v>
      </c>
      <c r="BC6" s="152">
        <f t="shared" si="2"/>
        <v>0</v>
      </c>
      <c r="BD6" s="156"/>
      <c r="BE6" s="90">
        <f>IF('SCELTA CCNL'!$K$6="SI",BA6*19.25,BA6*17.5)</f>
        <v>0</v>
      </c>
      <c r="BF6" s="90">
        <f>IF('SCELTA CCNL'!$K$6="SI",BB6*38.5,BB6*35)</f>
        <v>0</v>
      </c>
      <c r="BG6" s="90">
        <f>IF('SCELTA CCNL'!$K$6="SI",BC6*55,BC6*50)</f>
        <v>0</v>
      </c>
      <c r="BH6" s="91">
        <f t="shared" si="3"/>
        <v>0</v>
      </c>
    </row>
    <row r="7" spans="1:60" s="21" customFormat="1" ht="18" customHeight="1" x14ac:dyDescent="0.3">
      <c r="A7" s="193"/>
      <c r="B7" s="194"/>
      <c r="C7" s="195"/>
      <c r="D7" s="196"/>
      <c r="E7" s="196"/>
      <c r="F7" s="196"/>
      <c r="G7" s="196"/>
      <c r="H7" s="196"/>
      <c r="I7" s="196"/>
      <c r="J7" s="197"/>
      <c r="K7" s="195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8"/>
      <c r="AN7" s="194"/>
      <c r="AO7" s="195"/>
      <c r="AP7" s="195"/>
      <c r="AQ7" s="196"/>
      <c r="AR7" s="196"/>
      <c r="AS7" s="196"/>
      <c r="AT7" s="196"/>
      <c r="AU7" s="197"/>
      <c r="AV7" s="199"/>
      <c r="AW7" s="364"/>
      <c r="AX7" s="200"/>
      <c r="AY7" s="200"/>
      <c r="AZ7" s="201"/>
      <c r="BA7" s="120">
        <f t="shared" si="0"/>
        <v>0</v>
      </c>
      <c r="BB7" s="118">
        <f t="shared" si="1"/>
        <v>0</v>
      </c>
      <c r="BC7" s="152">
        <f t="shared" si="2"/>
        <v>0</v>
      </c>
      <c r="BD7" s="156"/>
      <c r="BE7" s="90">
        <f>IF('SCELTA CCNL'!$K$6="SI",BA7*19.25,BA7*17.5)</f>
        <v>0</v>
      </c>
      <c r="BF7" s="90">
        <f>IF('SCELTA CCNL'!$K$6="SI",BB7*38.5,BB7*35)</f>
        <v>0</v>
      </c>
      <c r="BG7" s="90">
        <f>IF('SCELTA CCNL'!$K$6="SI",BC7*55,BC7*50)</f>
        <v>0</v>
      </c>
      <c r="BH7" s="91">
        <f t="shared" si="3"/>
        <v>0</v>
      </c>
    </row>
    <row r="8" spans="1:60" s="21" customFormat="1" ht="18" customHeight="1" x14ac:dyDescent="0.3">
      <c r="A8" s="193"/>
      <c r="B8" s="194"/>
      <c r="C8" s="195"/>
      <c r="D8" s="196"/>
      <c r="E8" s="196"/>
      <c r="F8" s="196"/>
      <c r="G8" s="196"/>
      <c r="H8" s="196"/>
      <c r="I8" s="196"/>
      <c r="J8" s="197"/>
      <c r="K8" s="195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8"/>
      <c r="AN8" s="194"/>
      <c r="AO8" s="195"/>
      <c r="AP8" s="195"/>
      <c r="AQ8" s="196"/>
      <c r="AR8" s="196"/>
      <c r="AS8" s="196"/>
      <c r="AT8" s="196"/>
      <c r="AU8" s="197"/>
      <c r="AV8" s="199"/>
      <c r="AW8" s="364"/>
      <c r="AX8" s="200"/>
      <c r="AY8" s="200"/>
      <c r="AZ8" s="201"/>
      <c r="BA8" s="120">
        <f t="shared" si="0"/>
        <v>0</v>
      </c>
      <c r="BB8" s="118">
        <f t="shared" si="1"/>
        <v>0</v>
      </c>
      <c r="BC8" s="152">
        <f t="shared" si="2"/>
        <v>0</v>
      </c>
      <c r="BD8" s="156"/>
      <c r="BE8" s="90">
        <f>IF('SCELTA CCNL'!$K$6="SI",BA8*19.25,BA8*17.5)</f>
        <v>0</v>
      </c>
      <c r="BF8" s="90">
        <f>IF('SCELTA CCNL'!$K$6="SI",BB8*38.5,BB8*35)</f>
        <v>0</v>
      </c>
      <c r="BG8" s="90">
        <f>IF('SCELTA CCNL'!$K$6="SI",BC8*55,BC8*50)</f>
        <v>0</v>
      </c>
      <c r="BH8" s="91">
        <f t="shared" si="3"/>
        <v>0</v>
      </c>
    </row>
    <row r="9" spans="1:60" s="21" customFormat="1" ht="18" customHeight="1" x14ac:dyDescent="0.3">
      <c r="A9" s="193"/>
      <c r="B9" s="194"/>
      <c r="C9" s="195"/>
      <c r="D9" s="196"/>
      <c r="E9" s="196"/>
      <c r="F9" s="196"/>
      <c r="G9" s="196"/>
      <c r="H9" s="196"/>
      <c r="I9" s="196"/>
      <c r="J9" s="197"/>
      <c r="K9" s="195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8"/>
      <c r="AN9" s="194"/>
      <c r="AO9" s="195"/>
      <c r="AP9" s="195"/>
      <c r="AQ9" s="196"/>
      <c r="AR9" s="196"/>
      <c r="AS9" s="196"/>
      <c r="AT9" s="196"/>
      <c r="AU9" s="197"/>
      <c r="AV9" s="199"/>
      <c r="AW9" s="364"/>
      <c r="AX9" s="200"/>
      <c r="AY9" s="200"/>
      <c r="AZ9" s="201"/>
      <c r="BA9" s="120">
        <f t="shared" si="0"/>
        <v>0</v>
      </c>
      <c r="BB9" s="118">
        <f t="shared" si="1"/>
        <v>0</v>
      </c>
      <c r="BC9" s="152">
        <f t="shared" si="2"/>
        <v>0</v>
      </c>
      <c r="BD9" s="156"/>
      <c r="BE9" s="90">
        <f>IF('SCELTA CCNL'!$K$6="SI",BA9*19.25,BA9*17.5)</f>
        <v>0</v>
      </c>
      <c r="BF9" s="90">
        <f>IF('SCELTA CCNL'!$K$6="SI",BB9*38.5,BB9*35)</f>
        <v>0</v>
      </c>
      <c r="BG9" s="90">
        <f>IF('SCELTA CCNL'!$K$6="SI",BC9*55,BC9*50)</f>
        <v>0</v>
      </c>
      <c r="BH9" s="91">
        <f t="shared" si="3"/>
        <v>0</v>
      </c>
    </row>
    <row r="10" spans="1:60" s="21" customFormat="1" ht="18" customHeight="1" x14ac:dyDescent="0.3">
      <c r="A10" s="193"/>
      <c r="B10" s="194"/>
      <c r="C10" s="195"/>
      <c r="D10" s="196"/>
      <c r="E10" s="196"/>
      <c r="F10" s="196"/>
      <c r="G10" s="196"/>
      <c r="H10" s="196"/>
      <c r="I10" s="196"/>
      <c r="J10" s="197"/>
      <c r="K10" s="195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8"/>
      <c r="AN10" s="194"/>
      <c r="AO10" s="195"/>
      <c r="AP10" s="195"/>
      <c r="AQ10" s="196"/>
      <c r="AR10" s="196"/>
      <c r="AS10" s="196"/>
      <c r="AT10" s="196"/>
      <c r="AU10" s="197"/>
      <c r="AV10" s="199"/>
      <c r="AW10" s="364"/>
      <c r="AX10" s="200"/>
      <c r="AY10" s="200"/>
      <c r="AZ10" s="201"/>
      <c r="BA10" s="120">
        <f t="shared" si="0"/>
        <v>0</v>
      </c>
      <c r="BB10" s="118">
        <f t="shared" si="1"/>
        <v>0</v>
      </c>
      <c r="BC10" s="152">
        <f t="shared" si="2"/>
        <v>0</v>
      </c>
      <c r="BD10" s="156"/>
      <c r="BE10" s="90">
        <f>IF('SCELTA CCNL'!$K$6="SI",BA10*19.25,BA10*17.5)</f>
        <v>0</v>
      </c>
      <c r="BF10" s="90">
        <f>IF('SCELTA CCNL'!$K$6="SI",BB10*38.5,BB10*35)</f>
        <v>0</v>
      </c>
      <c r="BG10" s="90">
        <f>IF('SCELTA CCNL'!$K$6="SI",BC10*55,BC10*50)</f>
        <v>0</v>
      </c>
      <c r="BH10" s="91">
        <f t="shared" si="3"/>
        <v>0</v>
      </c>
    </row>
    <row r="11" spans="1:60" s="21" customFormat="1" ht="18" customHeight="1" x14ac:dyDescent="0.3">
      <c r="A11" s="193"/>
      <c r="B11" s="194"/>
      <c r="C11" s="195"/>
      <c r="D11" s="196"/>
      <c r="E11" s="196"/>
      <c r="F11" s="196"/>
      <c r="G11" s="196"/>
      <c r="H11" s="196"/>
      <c r="I11" s="196"/>
      <c r="J11" s="197"/>
      <c r="K11" s="195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8"/>
      <c r="AN11" s="194"/>
      <c r="AO11" s="195"/>
      <c r="AP11" s="195"/>
      <c r="AQ11" s="196"/>
      <c r="AR11" s="196"/>
      <c r="AS11" s="196"/>
      <c r="AT11" s="196"/>
      <c r="AU11" s="197"/>
      <c r="AV11" s="199"/>
      <c r="AW11" s="364"/>
      <c r="AX11" s="200"/>
      <c r="AY11" s="200"/>
      <c r="AZ11" s="201"/>
      <c r="BA11" s="120">
        <f t="shared" si="0"/>
        <v>0</v>
      </c>
      <c r="BB11" s="118">
        <f t="shared" si="1"/>
        <v>0</v>
      </c>
      <c r="BC11" s="152">
        <f t="shared" si="2"/>
        <v>0</v>
      </c>
      <c r="BD11" s="156"/>
      <c r="BE11" s="90">
        <f>IF('SCELTA CCNL'!$K$6="SI",BA11*19.25,BA11*17.5)</f>
        <v>0</v>
      </c>
      <c r="BF11" s="90">
        <f>IF('SCELTA CCNL'!$K$6="SI",BB11*38.5,BB11*35)</f>
        <v>0</v>
      </c>
      <c r="BG11" s="90">
        <f>IF('SCELTA CCNL'!$K$6="SI",BC11*55,BC11*50)</f>
        <v>0</v>
      </c>
      <c r="BH11" s="91">
        <f t="shared" si="3"/>
        <v>0</v>
      </c>
    </row>
    <row r="12" spans="1:60" s="21" customFormat="1" ht="18" customHeight="1" x14ac:dyDescent="0.3">
      <c r="A12" s="193"/>
      <c r="B12" s="194"/>
      <c r="C12" s="195"/>
      <c r="D12" s="196"/>
      <c r="E12" s="196"/>
      <c r="F12" s="196"/>
      <c r="G12" s="196"/>
      <c r="H12" s="196"/>
      <c r="I12" s="196"/>
      <c r="J12" s="197"/>
      <c r="K12" s="195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8"/>
      <c r="AN12" s="194"/>
      <c r="AO12" s="195"/>
      <c r="AP12" s="195"/>
      <c r="AQ12" s="196"/>
      <c r="AR12" s="196"/>
      <c r="AS12" s="196"/>
      <c r="AT12" s="196"/>
      <c r="AU12" s="197"/>
      <c r="AV12" s="199"/>
      <c r="AW12" s="364"/>
      <c r="AX12" s="200"/>
      <c r="AY12" s="200"/>
      <c r="AZ12" s="201"/>
      <c r="BA12" s="120">
        <f t="shared" si="0"/>
        <v>0</v>
      </c>
      <c r="BB12" s="118">
        <f t="shared" si="1"/>
        <v>0</v>
      </c>
      <c r="BC12" s="152">
        <f t="shared" si="2"/>
        <v>0</v>
      </c>
      <c r="BD12" s="156"/>
      <c r="BE12" s="90">
        <f>IF('SCELTA CCNL'!$K$6="SI",BA12*19.25,BA12*17.5)</f>
        <v>0</v>
      </c>
      <c r="BF12" s="90">
        <f>IF('SCELTA CCNL'!$K$6="SI",BB12*38.5,BB12*35)</f>
        <v>0</v>
      </c>
      <c r="BG12" s="90">
        <f>IF('SCELTA CCNL'!$K$6="SI",BC12*55,BC12*50)</f>
        <v>0</v>
      </c>
      <c r="BH12" s="91">
        <f t="shared" si="3"/>
        <v>0</v>
      </c>
    </row>
    <row r="13" spans="1:60" s="21" customFormat="1" ht="18" customHeight="1" x14ac:dyDescent="0.3">
      <c r="A13" s="193"/>
      <c r="B13" s="202"/>
      <c r="C13" s="203"/>
      <c r="D13" s="204"/>
      <c r="E13" s="204"/>
      <c r="F13" s="204"/>
      <c r="G13" s="204"/>
      <c r="H13" s="204"/>
      <c r="I13" s="204"/>
      <c r="J13" s="205"/>
      <c r="K13" s="195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8"/>
      <c r="AN13" s="194"/>
      <c r="AO13" s="195"/>
      <c r="AP13" s="195"/>
      <c r="AQ13" s="196"/>
      <c r="AR13" s="196"/>
      <c r="AS13" s="196"/>
      <c r="AT13" s="196"/>
      <c r="AU13" s="197"/>
      <c r="AV13" s="199"/>
      <c r="AW13" s="364"/>
      <c r="AX13" s="200"/>
      <c r="AY13" s="200"/>
      <c r="AZ13" s="201"/>
      <c r="BA13" s="120">
        <f t="shared" si="0"/>
        <v>0</v>
      </c>
      <c r="BB13" s="118">
        <f t="shared" si="1"/>
        <v>0</v>
      </c>
      <c r="BC13" s="152">
        <f t="shared" si="2"/>
        <v>0</v>
      </c>
      <c r="BD13" s="156"/>
      <c r="BE13" s="90">
        <f>IF('SCELTA CCNL'!$K$6="SI",BA13*19.25,BA13*17.5)</f>
        <v>0</v>
      </c>
      <c r="BF13" s="90">
        <f>IF('SCELTA CCNL'!$K$6="SI",BB13*38.5,BB13*35)</f>
        <v>0</v>
      </c>
      <c r="BG13" s="90">
        <f>IF('SCELTA CCNL'!$K$6="SI",BC13*55,BC13*50)</f>
        <v>0</v>
      </c>
      <c r="BH13" s="91">
        <f t="shared" si="3"/>
        <v>0</v>
      </c>
    </row>
    <row r="14" spans="1:60" s="21" customFormat="1" ht="18" customHeight="1" x14ac:dyDescent="0.3">
      <c r="A14" s="193"/>
      <c r="B14" s="202"/>
      <c r="C14" s="203"/>
      <c r="D14" s="204"/>
      <c r="E14" s="204"/>
      <c r="F14" s="204"/>
      <c r="G14" s="204"/>
      <c r="H14" s="204"/>
      <c r="I14" s="204"/>
      <c r="J14" s="205"/>
      <c r="K14" s="195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196"/>
      <c r="AL14" s="196"/>
      <c r="AM14" s="198"/>
      <c r="AN14" s="194"/>
      <c r="AO14" s="195"/>
      <c r="AP14" s="195"/>
      <c r="AQ14" s="196"/>
      <c r="AR14" s="196"/>
      <c r="AS14" s="196"/>
      <c r="AT14" s="196"/>
      <c r="AU14" s="197"/>
      <c r="AV14" s="199"/>
      <c r="AW14" s="364"/>
      <c r="AX14" s="200"/>
      <c r="AY14" s="200"/>
      <c r="AZ14" s="201"/>
      <c r="BA14" s="120">
        <f t="shared" si="0"/>
        <v>0</v>
      </c>
      <c r="BB14" s="118">
        <f t="shared" si="1"/>
        <v>0</v>
      </c>
      <c r="BC14" s="152">
        <f t="shared" si="2"/>
        <v>0</v>
      </c>
      <c r="BD14" s="156"/>
      <c r="BE14" s="90">
        <f>IF('SCELTA CCNL'!$K$6="SI",BA14*19.25,BA14*17.5)</f>
        <v>0</v>
      </c>
      <c r="BF14" s="90">
        <f>IF('SCELTA CCNL'!$K$6="SI",BB14*38.5,BB14*35)</f>
        <v>0</v>
      </c>
      <c r="BG14" s="90">
        <f>IF('SCELTA CCNL'!$K$6="SI",BC14*55,BC14*50)</f>
        <v>0</v>
      </c>
      <c r="BH14" s="91">
        <f t="shared" si="3"/>
        <v>0</v>
      </c>
    </row>
    <row r="15" spans="1:60" s="21" customFormat="1" ht="18" customHeight="1" x14ac:dyDescent="0.3">
      <c r="A15" s="193"/>
      <c r="B15" s="202"/>
      <c r="C15" s="203"/>
      <c r="D15" s="204"/>
      <c r="E15" s="204"/>
      <c r="F15" s="204"/>
      <c r="G15" s="204"/>
      <c r="H15" s="204"/>
      <c r="I15" s="204"/>
      <c r="J15" s="205"/>
      <c r="K15" s="195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198"/>
      <c r="AN15" s="194"/>
      <c r="AO15" s="195"/>
      <c r="AP15" s="195"/>
      <c r="AQ15" s="196"/>
      <c r="AR15" s="196"/>
      <c r="AS15" s="196"/>
      <c r="AT15" s="196"/>
      <c r="AU15" s="197"/>
      <c r="AV15" s="199"/>
      <c r="AW15" s="364"/>
      <c r="AX15" s="200"/>
      <c r="AY15" s="200"/>
      <c r="AZ15" s="201"/>
      <c r="BA15" s="120">
        <f t="shared" si="0"/>
        <v>0</v>
      </c>
      <c r="BB15" s="118">
        <f t="shared" si="1"/>
        <v>0</v>
      </c>
      <c r="BC15" s="152">
        <f t="shared" si="2"/>
        <v>0</v>
      </c>
      <c r="BD15" s="156"/>
      <c r="BE15" s="90">
        <f>IF('SCELTA CCNL'!$K$6="SI",BA15*19.25,BA15*17.5)</f>
        <v>0</v>
      </c>
      <c r="BF15" s="90">
        <f>IF('SCELTA CCNL'!$K$6="SI",BB15*38.5,BB15*35)</f>
        <v>0</v>
      </c>
      <c r="BG15" s="90">
        <f>IF('SCELTA CCNL'!$K$6="SI",BC15*55,BC15*50)</f>
        <v>0</v>
      </c>
      <c r="BH15" s="91">
        <f t="shared" si="3"/>
        <v>0</v>
      </c>
    </row>
    <row r="16" spans="1:60" s="21" customFormat="1" ht="18" customHeight="1" x14ac:dyDescent="0.3">
      <c r="A16" s="193"/>
      <c r="B16" s="202"/>
      <c r="C16" s="203"/>
      <c r="D16" s="204"/>
      <c r="E16" s="204"/>
      <c r="F16" s="204"/>
      <c r="G16" s="204"/>
      <c r="H16" s="204"/>
      <c r="I16" s="204"/>
      <c r="J16" s="205"/>
      <c r="K16" s="195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196"/>
      <c r="AJ16" s="196"/>
      <c r="AK16" s="196"/>
      <c r="AL16" s="196"/>
      <c r="AM16" s="198"/>
      <c r="AN16" s="194"/>
      <c r="AO16" s="195"/>
      <c r="AP16" s="195"/>
      <c r="AQ16" s="196"/>
      <c r="AR16" s="196"/>
      <c r="AS16" s="196"/>
      <c r="AT16" s="196"/>
      <c r="AU16" s="197"/>
      <c r="AV16" s="199"/>
      <c r="AW16" s="364"/>
      <c r="AX16" s="200"/>
      <c r="AY16" s="200"/>
      <c r="AZ16" s="201"/>
      <c r="BA16" s="120">
        <f t="shared" si="0"/>
        <v>0</v>
      </c>
      <c r="BB16" s="118">
        <f t="shared" si="1"/>
        <v>0</v>
      </c>
      <c r="BC16" s="152">
        <f t="shared" si="2"/>
        <v>0</v>
      </c>
      <c r="BD16" s="156"/>
      <c r="BE16" s="90">
        <f>IF('SCELTA CCNL'!$K$6="SI",BA16*19.25,BA16*17.5)</f>
        <v>0</v>
      </c>
      <c r="BF16" s="90">
        <f>IF('SCELTA CCNL'!$K$6="SI",BB16*38.5,BB16*35)</f>
        <v>0</v>
      </c>
      <c r="BG16" s="90">
        <f>IF('SCELTA CCNL'!$K$6="SI",BC16*55,BC16*50)</f>
        <v>0</v>
      </c>
      <c r="BH16" s="91">
        <f t="shared" si="3"/>
        <v>0</v>
      </c>
    </row>
    <row r="17" spans="1:60" s="21" customFormat="1" ht="18" customHeight="1" x14ac:dyDescent="0.3">
      <c r="A17" s="193"/>
      <c r="B17" s="202"/>
      <c r="C17" s="203"/>
      <c r="D17" s="204"/>
      <c r="E17" s="204"/>
      <c r="F17" s="204"/>
      <c r="G17" s="204"/>
      <c r="H17" s="204"/>
      <c r="I17" s="204"/>
      <c r="J17" s="205"/>
      <c r="K17" s="195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96"/>
      <c r="AL17" s="196"/>
      <c r="AM17" s="198"/>
      <c r="AN17" s="194"/>
      <c r="AO17" s="195"/>
      <c r="AP17" s="195"/>
      <c r="AQ17" s="196"/>
      <c r="AR17" s="196"/>
      <c r="AS17" s="196"/>
      <c r="AT17" s="196"/>
      <c r="AU17" s="197"/>
      <c r="AV17" s="199"/>
      <c r="AW17" s="364"/>
      <c r="AX17" s="200"/>
      <c r="AY17" s="200"/>
      <c r="AZ17" s="201"/>
      <c r="BA17" s="120">
        <f t="shared" si="0"/>
        <v>0</v>
      </c>
      <c r="BB17" s="118">
        <f t="shared" si="1"/>
        <v>0</v>
      </c>
      <c r="BC17" s="152">
        <f t="shared" si="2"/>
        <v>0</v>
      </c>
      <c r="BD17" s="156"/>
      <c r="BE17" s="90">
        <f>IF('SCELTA CCNL'!$K$6="SI",BA17*19.25,BA17*17.5)</f>
        <v>0</v>
      </c>
      <c r="BF17" s="90">
        <f>IF('SCELTA CCNL'!$K$6="SI",BB17*38.5,BB17*35)</f>
        <v>0</v>
      </c>
      <c r="BG17" s="90">
        <f>IF('SCELTA CCNL'!$K$6="SI",BC17*55,BC17*50)</f>
        <v>0</v>
      </c>
      <c r="BH17" s="91">
        <f t="shared" si="3"/>
        <v>0</v>
      </c>
    </row>
    <row r="18" spans="1:60" s="21" customFormat="1" ht="18" customHeight="1" x14ac:dyDescent="0.3">
      <c r="A18" s="193"/>
      <c r="B18" s="202"/>
      <c r="C18" s="203"/>
      <c r="D18" s="204"/>
      <c r="E18" s="204"/>
      <c r="F18" s="204"/>
      <c r="G18" s="204"/>
      <c r="H18" s="204"/>
      <c r="I18" s="204"/>
      <c r="J18" s="205"/>
      <c r="K18" s="195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8"/>
      <c r="AN18" s="194"/>
      <c r="AO18" s="195"/>
      <c r="AP18" s="195"/>
      <c r="AQ18" s="196"/>
      <c r="AR18" s="196"/>
      <c r="AS18" s="196"/>
      <c r="AT18" s="196"/>
      <c r="AU18" s="197"/>
      <c r="AV18" s="199"/>
      <c r="AW18" s="364"/>
      <c r="AX18" s="200"/>
      <c r="AY18" s="200"/>
      <c r="AZ18" s="201"/>
      <c r="BA18" s="120">
        <f t="shared" si="0"/>
        <v>0</v>
      </c>
      <c r="BB18" s="118">
        <f t="shared" si="1"/>
        <v>0</v>
      </c>
      <c r="BC18" s="152">
        <f t="shared" si="2"/>
        <v>0</v>
      </c>
      <c r="BD18" s="156"/>
      <c r="BE18" s="90">
        <f>IF('SCELTA CCNL'!$K$6="SI",BA18*19.25,BA18*17.5)</f>
        <v>0</v>
      </c>
      <c r="BF18" s="90">
        <f>IF('SCELTA CCNL'!$K$6="SI",BB18*38.5,BB18*35)</f>
        <v>0</v>
      </c>
      <c r="BG18" s="90">
        <f>IF('SCELTA CCNL'!$K$6="SI",BC18*55,BC18*50)</f>
        <v>0</v>
      </c>
      <c r="BH18" s="91">
        <f t="shared" si="3"/>
        <v>0</v>
      </c>
    </row>
    <row r="19" spans="1:60" s="21" customFormat="1" ht="18" customHeight="1" x14ac:dyDescent="0.3">
      <c r="A19" s="193"/>
      <c r="B19" s="202"/>
      <c r="C19" s="203"/>
      <c r="D19" s="204"/>
      <c r="E19" s="204"/>
      <c r="F19" s="204"/>
      <c r="G19" s="204"/>
      <c r="H19" s="204"/>
      <c r="I19" s="204"/>
      <c r="J19" s="205"/>
      <c r="K19" s="195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96"/>
      <c r="AJ19" s="196"/>
      <c r="AK19" s="196"/>
      <c r="AL19" s="196"/>
      <c r="AM19" s="198"/>
      <c r="AN19" s="194"/>
      <c r="AO19" s="195"/>
      <c r="AP19" s="195"/>
      <c r="AQ19" s="196"/>
      <c r="AR19" s="196"/>
      <c r="AS19" s="196"/>
      <c r="AT19" s="196"/>
      <c r="AU19" s="197"/>
      <c r="AV19" s="199"/>
      <c r="AW19" s="364"/>
      <c r="AX19" s="200"/>
      <c r="AY19" s="200"/>
      <c r="AZ19" s="201"/>
      <c r="BA19" s="120">
        <f t="shared" si="0"/>
        <v>0</v>
      </c>
      <c r="BB19" s="118">
        <f t="shared" si="1"/>
        <v>0</v>
      </c>
      <c r="BC19" s="152">
        <f t="shared" si="2"/>
        <v>0</v>
      </c>
      <c r="BD19" s="156"/>
      <c r="BE19" s="90">
        <f>IF('SCELTA CCNL'!$K$6="SI",BA19*19.25,BA19*17.5)</f>
        <v>0</v>
      </c>
      <c r="BF19" s="90">
        <f>IF('SCELTA CCNL'!$K$6="SI",BB19*38.5,BB19*35)</f>
        <v>0</v>
      </c>
      <c r="BG19" s="90">
        <f>IF('SCELTA CCNL'!$K$6="SI",BC19*55,BC19*50)</f>
        <v>0</v>
      </c>
      <c r="BH19" s="91">
        <f t="shared" si="3"/>
        <v>0</v>
      </c>
    </row>
    <row r="20" spans="1:60" s="21" customFormat="1" ht="18" customHeight="1" x14ac:dyDescent="0.3">
      <c r="A20" s="193"/>
      <c r="B20" s="202"/>
      <c r="C20" s="203"/>
      <c r="D20" s="204"/>
      <c r="E20" s="204"/>
      <c r="F20" s="204"/>
      <c r="G20" s="204"/>
      <c r="H20" s="204"/>
      <c r="I20" s="204"/>
      <c r="J20" s="205"/>
      <c r="K20" s="195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8"/>
      <c r="AN20" s="194"/>
      <c r="AO20" s="195"/>
      <c r="AP20" s="195"/>
      <c r="AQ20" s="196"/>
      <c r="AR20" s="196"/>
      <c r="AS20" s="196"/>
      <c r="AT20" s="196"/>
      <c r="AU20" s="197"/>
      <c r="AV20" s="199"/>
      <c r="AW20" s="364"/>
      <c r="AX20" s="200"/>
      <c r="AY20" s="200"/>
      <c r="AZ20" s="201"/>
      <c r="BA20" s="120">
        <f t="shared" si="0"/>
        <v>0</v>
      </c>
      <c r="BB20" s="118">
        <f t="shared" si="1"/>
        <v>0</v>
      </c>
      <c r="BC20" s="152">
        <f t="shared" si="2"/>
        <v>0</v>
      </c>
      <c r="BD20" s="156"/>
      <c r="BE20" s="90">
        <f>IF('SCELTA CCNL'!$K$6="SI",BA20*19.25,BA20*17.5)</f>
        <v>0</v>
      </c>
      <c r="BF20" s="90">
        <f>IF('SCELTA CCNL'!$K$6="SI",BB20*38.5,BB20*35)</f>
        <v>0</v>
      </c>
      <c r="BG20" s="90">
        <f>IF('SCELTA CCNL'!$K$6="SI",BC20*55,BC20*50)</f>
        <v>0</v>
      </c>
      <c r="BH20" s="91">
        <f t="shared" si="3"/>
        <v>0</v>
      </c>
    </row>
    <row r="21" spans="1:60" s="21" customFormat="1" ht="18" customHeight="1" x14ac:dyDescent="0.3">
      <c r="A21" s="193"/>
      <c r="B21" s="202"/>
      <c r="C21" s="203"/>
      <c r="D21" s="204"/>
      <c r="E21" s="204"/>
      <c r="F21" s="204"/>
      <c r="G21" s="204"/>
      <c r="H21" s="204"/>
      <c r="I21" s="204"/>
      <c r="J21" s="205"/>
      <c r="K21" s="195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8"/>
      <c r="AN21" s="194"/>
      <c r="AO21" s="195"/>
      <c r="AP21" s="195"/>
      <c r="AQ21" s="196"/>
      <c r="AR21" s="196"/>
      <c r="AS21" s="196"/>
      <c r="AT21" s="196"/>
      <c r="AU21" s="197"/>
      <c r="AV21" s="199"/>
      <c r="AW21" s="364"/>
      <c r="AX21" s="200"/>
      <c r="AY21" s="200"/>
      <c r="AZ21" s="201"/>
      <c r="BA21" s="120">
        <f t="shared" si="0"/>
        <v>0</v>
      </c>
      <c r="BB21" s="118">
        <f t="shared" si="1"/>
        <v>0</v>
      </c>
      <c r="BC21" s="152">
        <f t="shared" si="2"/>
        <v>0</v>
      </c>
      <c r="BD21" s="156"/>
      <c r="BE21" s="90">
        <f>IF('SCELTA CCNL'!$K$6="SI",BA21*19.25,BA21*17.5)</f>
        <v>0</v>
      </c>
      <c r="BF21" s="90">
        <f>IF('SCELTA CCNL'!$K$6="SI",BB21*38.5,BB21*35)</f>
        <v>0</v>
      </c>
      <c r="BG21" s="90">
        <f>IF('SCELTA CCNL'!$K$6="SI",BC21*55,BC21*50)</f>
        <v>0</v>
      </c>
      <c r="BH21" s="91">
        <f t="shared" si="3"/>
        <v>0</v>
      </c>
    </row>
    <row r="22" spans="1:60" s="21" customFormat="1" ht="18" customHeight="1" x14ac:dyDescent="0.3">
      <c r="A22" s="193"/>
      <c r="B22" s="202"/>
      <c r="C22" s="203"/>
      <c r="D22" s="204"/>
      <c r="E22" s="204"/>
      <c r="F22" s="204"/>
      <c r="G22" s="204"/>
      <c r="H22" s="204"/>
      <c r="I22" s="204"/>
      <c r="J22" s="205"/>
      <c r="K22" s="195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8"/>
      <c r="AN22" s="194"/>
      <c r="AO22" s="195"/>
      <c r="AP22" s="195"/>
      <c r="AQ22" s="196"/>
      <c r="AR22" s="196"/>
      <c r="AS22" s="196"/>
      <c r="AT22" s="196"/>
      <c r="AU22" s="197"/>
      <c r="AV22" s="199"/>
      <c r="AW22" s="364"/>
      <c r="AX22" s="200"/>
      <c r="AY22" s="200"/>
      <c r="AZ22" s="201"/>
      <c r="BA22" s="120">
        <f t="shared" si="0"/>
        <v>0</v>
      </c>
      <c r="BB22" s="118">
        <f t="shared" si="1"/>
        <v>0</v>
      </c>
      <c r="BC22" s="152">
        <f t="shared" si="2"/>
        <v>0</v>
      </c>
      <c r="BD22" s="156"/>
      <c r="BE22" s="90">
        <f>IF('SCELTA CCNL'!$K$6="SI",BA22*19.25,BA22*17.5)</f>
        <v>0</v>
      </c>
      <c r="BF22" s="90">
        <f>IF('SCELTA CCNL'!$K$6="SI",BB22*38.5,BB22*35)</f>
        <v>0</v>
      </c>
      <c r="BG22" s="90">
        <f>IF('SCELTA CCNL'!$K$6="SI",BC22*55,BC22*50)</f>
        <v>0</v>
      </c>
      <c r="BH22" s="91">
        <f t="shared" si="3"/>
        <v>0</v>
      </c>
    </row>
    <row r="23" spans="1:60" s="21" customFormat="1" ht="18" customHeight="1" x14ac:dyDescent="0.3">
      <c r="A23" s="193"/>
      <c r="B23" s="202"/>
      <c r="C23" s="203"/>
      <c r="D23" s="204"/>
      <c r="E23" s="204"/>
      <c r="F23" s="204"/>
      <c r="G23" s="204"/>
      <c r="H23" s="204"/>
      <c r="I23" s="204"/>
      <c r="J23" s="205"/>
      <c r="K23" s="195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8"/>
      <c r="AN23" s="194"/>
      <c r="AO23" s="195"/>
      <c r="AP23" s="195"/>
      <c r="AQ23" s="196"/>
      <c r="AR23" s="196"/>
      <c r="AS23" s="196"/>
      <c r="AT23" s="196"/>
      <c r="AU23" s="197"/>
      <c r="AV23" s="199"/>
      <c r="AW23" s="364"/>
      <c r="AX23" s="200"/>
      <c r="AY23" s="200"/>
      <c r="AZ23" s="201"/>
      <c r="BA23" s="120">
        <f t="shared" si="0"/>
        <v>0</v>
      </c>
      <c r="BB23" s="118">
        <f t="shared" si="1"/>
        <v>0</v>
      </c>
      <c r="BC23" s="152">
        <f t="shared" si="2"/>
        <v>0</v>
      </c>
      <c r="BD23" s="156"/>
      <c r="BE23" s="90">
        <f>IF('SCELTA CCNL'!$K$6="SI",BA23*19.25,BA23*17.5)</f>
        <v>0</v>
      </c>
      <c r="BF23" s="90">
        <f>IF('SCELTA CCNL'!$K$6="SI",BB23*38.5,BB23*35)</f>
        <v>0</v>
      </c>
      <c r="BG23" s="90">
        <f>IF('SCELTA CCNL'!$K$6="SI",BC23*55,BC23*50)</f>
        <v>0</v>
      </c>
      <c r="BH23" s="91">
        <f t="shared" si="3"/>
        <v>0</v>
      </c>
    </row>
    <row r="24" spans="1:60" s="21" customFormat="1" ht="18" customHeight="1" x14ac:dyDescent="0.3">
      <c r="A24" s="193"/>
      <c r="B24" s="202"/>
      <c r="C24" s="203"/>
      <c r="D24" s="204"/>
      <c r="E24" s="204"/>
      <c r="F24" s="204"/>
      <c r="G24" s="204"/>
      <c r="H24" s="204"/>
      <c r="I24" s="204"/>
      <c r="J24" s="205"/>
      <c r="K24" s="195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  <c r="AG24" s="196"/>
      <c r="AH24" s="196"/>
      <c r="AI24" s="196"/>
      <c r="AJ24" s="196"/>
      <c r="AK24" s="196"/>
      <c r="AL24" s="196"/>
      <c r="AM24" s="198"/>
      <c r="AN24" s="194"/>
      <c r="AO24" s="195"/>
      <c r="AP24" s="195"/>
      <c r="AQ24" s="196"/>
      <c r="AR24" s="196"/>
      <c r="AS24" s="196"/>
      <c r="AT24" s="196"/>
      <c r="AU24" s="197"/>
      <c r="AV24" s="199"/>
      <c r="AW24" s="364"/>
      <c r="AX24" s="200"/>
      <c r="AY24" s="200"/>
      <c r="AZ24" s="201"/>
      <c r="BA24" s="120">
        <f t="shared" si="0"/>
        <v>0</v>
      </c>
      <c r="BB24" s="118">
        <f t="shared" si="1"/>
        <v>0</v>
      </c>
      <c r="BC24" s="152">
        <f t="shared" si="2"/>
        <v>0</v>
      </c>
      <c r="BD24" s="156"/>
      <c r="BE24" s="90">
        <f>IF('SCELTA CCNL'!$K$6="SI",BA24*19.25,BA24*17.5)</f>
        <v>0</v>
      </c>
      <c r="BF24" s="90">
        <f>IF('SCELTA CCNL'!$K$6="SI",BB24*38.5,BB24*35)</f>
        <v>0</v>
      </c>
      <c r="BG24" s="90">
        <f>IF('SCELTA CCNL'!$K$6="SI",BC24*55,BC24*50)</f>
        <v>0</v>
      </c>
      <c r="BH24" s="91">
        <f t="shared" si="3"/>
        <v>0</v>
      </c>
    </row>
    <row r="25" spans="1:60" s="21" customFormat="1" ht="18" customHeight="1" x14ac:dyDescent="0.3">
      <c r="A25" s="193"/>
      <c r="B25" s="202"/>
      <c r="C25" s="203"/>
      <c r="D25" s="204"/>
      <c r="E25" s="204"/>
      <c r="F25" s="204"/>
      <c r="G25" s="204"/>
      <c r="H25" s="204"/>
      <c r="I25" s="204"/>
      <c r="J25" s="205"/>
      <c r="K25" s="195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  <c r="AC25" s="196"/>
      <c r="AD25" s="196"/>
      <c r="AE25" s="196"/>
      <c r="AF25" s="196"/>
      <c r="AG25" s="196"/>
      <c r="AH25" s="196"/>
      <c r="AI25" s="196"/>
      <c r="AJ25" s="196"/>
      <c r="AK25" s="196"/>
      <c r="AL25" s="196"/>
      <c r="AM25" s="198"/>
      <c r="AN25" s="194"/>
      <c r="AO25" s="195"/>
      <c r="AP25" s="195"/>
      <c r="AQ25" s="196"/>
      <c r="AR25" s="196"/>
      <c r="AS25" s="196"/>
      <c r="AT25" s="196"/>
      <c r="AU25" s="197"/>
      <c r="AV25" s="199"/>
      <c r="AW25" s="364"/>
      <c r="AX25" s="200"/>
      <c r="AY25" s="200"/>
      <c r="AZ25" s="201"/>
      <c r="BA25" s="120">
        <f t="shared" si="0"/>
        <v>0</v>
      </c>
      <c r="BB25" s="118">
        <f t="shared" si="1"/>
        <v>0</v>
      </c>
      <c r="BC25" s="152">
        <f t="shared" si="2"/>
        <v>0</v>
      </c>
      <c r="BD25" s="156"/>
      <c r="BE25" s="90">
        <f>IF('SCELTA CCNL'!$K$6="SI",BA25*19.25,BA25*17.5)</f>
        <v>0</v>
      </c>
      <c r="BF25" s="90">
        <f>IF('SCELTA CCNL'!$K$6="SI",BB25*38.5,BB25*35)</f>
        <v>0</v>
      </c>
      <c r="BG25" s="90">
        <f>IF('SCELTA CCNL'!$K$6="SI",BC25*55,BC25*50)</f>
        <v>0</v>
      </c>
      <c r="BH25" s="91">
        <f t="shared" si="3"/>
        <v>0</v>
      </c>
    </row>
    <row r="26" spans="1:60" s="21" customFormat="1" ht="18" customHeight="1" x14ac:dyDescent="0.3">
      <c r="A26" s="193"/>
      <c r="B26" s="202"/>
      <c r="C26" s="203"/>
      <c r="D26" s="204"/>
      <c r="E26" s="204"/>
      <c r="F26" s="204"/>
      <c r="G26" s="204"/>
      <c r="H26" s="204"/>
      <c r="I26" s="204"/>
      <c r="J26" s="205"/>
      <c r="K26" s="195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6"/>
      <c r="AJ26" s="196"/>
      <c r="AK26" s="196"/>
      <c r="AL26" s="196"/>
      <c r="AM26" s="198"/>
      <c r="AN26" s="194"/>
      <c r="AO26" s="195"/>
      <c r="AP26" s="195"/>
      <c r="AQ26" s="196"/>
      <c r="AR26" s="196"/>
      <c r="AS26" s="196"/>
      <c r="AT26" s="196"/>
      <c r="AU26" s="197"/>
      <c r="AV26" s="199"/>
      <c r="AW26" s="364"/>
      <c r="AX26" s="200"/>
      <c r="AY26" s="200"/>
      <c r="AZ26" s="201"/>
      <c r="BA26" s="120">
        <f t="shared" si="0"/>
        <v>0</v>
      </c>
      <c r="BB26" s="118">
        <f t="shared" si="1"/>
        <v>0</v>
      </c>
      <c r="BC26" s="152">
        <f t="shared" si="2"/>
        <v>0</v>
      </c>
      <c r="BD26" s="156"/>
      <c r="BE26" s="90">
        <f>IF('SCELTA CCNL'!$K$6="SI",BA26*19.25,BA26*17.5)</f>
        <v>0</v>
      </c>
      <c r="BF26" s="90">
        <f>IF('SCELTA CCNL'!$K$6="SI",BB26*38.5,BB26*35)</f>
        <v>0</v>
      </c>
      <c r="BG26" s="90">
        <f>IF('SCELTA CCNL'!$K$6="SI",BC26*55,BC26*50)</f>
        <v>0</v>
      </c>
      <c r="BH26" s="91">
        <f t="shared" si="3"/>
        <v>0</v>
      </c>
    </row>
    <row r="27" spans="1:60" s="21" customFormat="1" ht="18" customHeight="1" x14ac:dyDescent="0.3">
      <c r="A27" s="193"/>
      <c r="B27" s="202"/>
      <c r="C27" s="203"/>
      <c r="D27" s="204"/>
      <c r="E27" s="204"/>
      <c r="F27" s="204"/>
      <c r="G27" s="204"/>
      <c r="H27" s="204"/>
      <c r="I27" s="204"/>
      <c r="J27" s="205"/>
      <c r="K27" s="195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6"/>
      <c r="AJ27" s="196"/>
      <c r="AK27" s="196"/>
      <c r="AL27" s="196"/>
      <c r="AM27" s="198"/>
      <c r="AN27" s="194"/>
      <c r="AO27" s="195"/>
      <c r="AP27" s="195"/>
      <c r="AQ27" s="196"/>
      <c r="AR27" s="196"/>
      <c r="AS27" s="196"/>
      <c r="AT27" s="196"/>
      <c r="AU27" s="197"/>
      <c r="AV27" s="199"/>
      <c r="AW27" s="364"/>
      <c r="AX27" s="200"/>
      <c r="AY27" s="200"/>
      <c r="AZ27" s="201"/>
      <c r="BA27" s="120">
        <f t="shared" si="0"/>
        <v>0</v>
      </c>
      <c r="BB27" s="118">
        <f t="shared" si="1"/>
        <v>0</v>
      </c>
      <c r="BC27" s="152">
        <f t="shared" si="2"/>
        <v>0</v>
      </c>
      <c r="BD27" s="156"/>
      <c r="BE27" s="90">
        <f>IF('SCELTA CCNL'!$K$6="SI",BA27*19.25,BA27*17.5)</f>
        <v>0</v>
      </c>
      <c r="BF27" s="90">
        <f>IF('SCELTA CCNL'!$K$6="SI",BB27*38.5,BB27*35)</f>
        <v>0</v>
      </c>
      <c r="BG27" s="90">
        <f>IF('SCELTA CCNL'!$K$6="SI",BC27*55,BC27*50)</f>
        <v>0</v>
      </c>
      <c r="BH27" s="91">
        <f t="shared" si="3"/>
        <v>0</v>
      </c>
    </row>
    <row r="28" spans="1:60" s="21" customFormat="1" ht="18" customHeight="1" x14ac:dyDescent="0.3">
      <c r="A28" s="193"/>
      <c r="B28" s="202"/>
      <c r="C28" s="203"/>
      <c r="D28" s="204"/>
      <c r="E28" s="204"/>
      <c r="F28" s="204"/>
      <c r="G28" s="204"/>
      <c r="H28" s="204"/>
      <c r="I28" s="204"/>
      <c r="J28" s="205"/>
      <c r="K28" s="195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  <c r="AL28" s="196"/>
      <c r="AM28" s="198"/>
      <c r="AN28" s="194"/>
      <c r="AO28" s="195"/>
      <c r="AP28" s="195"/>
      <c r="AQ28" s="196"/>
      <c r="AR28" s="196"/>
      <c r="AS28" s="196"/>
      <c r="AT28" s="196"/>
      <c r="AU28" s="197"/>
      <c r="AV28" s="199"/>
      <c r="AW28" s="364"/>
      <c r="AX28" s="200"/>
      <c r="AY28" s="200"/>
      <c r="AZ28" s="201"/>
      <c r="BA28" s="120">
        <f t="shared" si="0"/>
        <v>0</v>
      </c>
      <c r="BB28" s="118">
        <f t="shared" si="1"/>
        <v>0</v>
      </c>
      <c r="BC28" s="152">
        <f t="shared" si="2"/>
        <v>0</v>
      </c>
      <c r="BD28" s="156"/>
      <c r="BE28" s="90">
        <f>IF('SCELTA CCNL'!$K$6="SI",BA28*19.25,BA28*17.5)</f>
        <v>0</v>
      </c>
      <c r="BF28" s="90">
        <f>IF('SCELTA CCNL'!$K$6="SI",BB28*38.5,BB28*35)</f>
        <v>0</v>
      </c>
      <c r="BG28" s="90">
        <f>IF('SCELTA CCNL'!$K$6="SI",BC28*55,BC28*50)</f>
        <v>0</v>
      </c>
      <c r="BH28" s="91">
        <f t="shared" si="3"/>
        <v>0</v>
      </c>
    </row>
    <row r="29" spans="1:60" s="21" customFormat="1" ht="18" customHeight="1" x14ac:dyDescent="0.3">
      <c r="A29" s="193"/>
      <c r="B29" s="194"/>
      <c r="C29" s="195"/>
      <c r="D29" s="196"/>
      <c r="E29" s="196"/>
      <c r="F29" s="196"/>
      <c r="G29" s="196"/>
      <c r="H29" s="196"/>
      <c r="I29" s="196"/>
      <c r="J29" s="197"/>
      <c r="K29" s="195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6"/>
      <c r="AM29" s="198"/>
      <c r="AN29" s="194"/>
      <c r="AO29" s="195"/>
      <c r="AP29" s="195"/>
      <c r="AQ29" s="196"/>
      <c r="AR29" s="196"/>
      <c r="AS29" s="196"/>
      <c r="AT29" s="196"/>
      <c r="AU29" s="197"/>
      <c r="AV29" s="199"/>
      <c r="AW29" s="364"/>
      <c r="AX29" s="200"/>
      <c r="AY29" s="200"/>
      <c r="AZ29" s="201"/>
      <c r="BA29" s="120">
        <f t="shared" si="0"/>
        <v>0</v>
      </c>
      <c r="BB29" s="118">
        <f t="shared" si="1"/>
        <v>0</v>
      </c>
      <c r="BC29" s="152">
        <f t="shared" si="2"/>
        <v>0</v>
      </c>
      <c r="BD29" s="156"/>
      <c r="BE29" s="90">
        <f>IF('SCELTA CCNL'!$K$6="SI",BA29*19.25,BA29*17.5)</f>
        <v>0</v>
      </c>
      <c r="BF29" s="90">
        <f>IF('SCELTA CCNL'!$K$6="SI",BB29*38.5,BB29*35)</f>
        <v>0</v>
      </c>
      <c r="BG29" s="90">
        <f>IF('SCELTA CCNL'!$K$6="SI",BC29*55,BC29*50)</f>
        <v>0</v>
      </c>
      <c r="BH29" s="91">
        <f t="shared" si="3"/>
        <v>0</v>
      </c>
    </row>
    <row r="30" spans="1:60" s="21" customFormat="1" ht="18" customHeight="1" x14ac:dyDescent="0.3">
      <c r="A30" s="193"/>
      <c r="B30" s="194"/>
      <c r="C30" s="195"/>
      <c r="D30" s="196"/>
      <c r="E30" s="196"/>
      <c r="F30" s="196"/>
      <c r="G30" s="196"/>
      <c r="H30" s="196"/>
      <c r="I30" s="196"/>
      <c r="J30" s="197"/>
      <c r="K30" s="195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6"/>
      <c r="AK30" s="196"/>
      <c r="AL30" s="196"/>
      <c r="AM30" s="198"/>
      <c r="AN30" s="194"/>
      <c r="AO30" s="195"/>
      <c r="AP30" s="195"/>
      <c r="AQ30" s="196"/>
      <c r="AR30" s="196"/>
      <c r="AS30" s="196"/>
      <c r="AT30" s="196"/>
      <c r="AU30" s="197"/>
      <c r="AV30" s="199"/>
      <c r="AW30" s="364"/>
      <c r="AX30" s="200"/>
      <c r="AY30" s="200"/>
      <c r="AZ30" s="201"/>
      <c r="BA30" s="120">
        <f t="shared" si="0"/>
        <v>0</v>
      </c>
      <c r="BB30" s="118">
        <f t="shared" si="1"/>
        <v>0</v>
      </c>
      <c r="BC30" s="152">
        <f t="shared" si="2"/>
        <v>0</v>
      </c>
      <c r="BD30" s="156"/>
      <c r="BE30" s="90">
        <f>IF('SCELTA CCNL'!$K$6="SI",BA30*19.25,BA30*17.5)</f>
        <v>0</v>
      </c>
      <c r="BF30" s="90">
        <f>IF('SCELTA CCNL'!$K$6="SI",BB30*38.5,BB30*35)</f>
        <v>0</v>
      </c>
      <c r="BG30" s="90">
        <f>IF('SCELTA CCNL'!$K$6="SI",BC30*55,BC30*50)</f>
        <v>0</v>
      </c>
      <c r="BH30" s="91">
        <f t="shared" si="3"/>
        <v>0</v>
      </c>
    </row>
    <row r="31" spans="1:60" s="21" customFormat="1" ht="18" customHeight="1" x14ac:dyDescent="0.3">
      <c r="A31" s="193"/>
      <c r="B31" s="194"/>
      <c r="C31" s="195"/>
      <c r="D31" s="196"/>
      <c r="E31" s="196"/>
      <c r="F31" s="196"/>
      <c r="G31" s="196"/>
      <c r="H31" s="196"/>
      <c r="I31" s="196"/>
      <c r="J31" s="197"/>
      <c r="K31" s="195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196"/>
      <c r="AM31" s="198"/>
      <c r="AN31" s="194"/>
      <c r="AO31" s="195"/>
      <c r="AP31" s="195"/>
      <c r="AQ31" s="196"/>
      <c r="AR31" s="196"/>
      <c r="AS31" s="196"/>
      <c r="AT31" s="196"/>
      <c r="AU31" s="197"/>
      <c r="AV31" s="199"/>
      <c r="AW31" s="364"/>
      <c r="AX31" s="200"/>
      <c r="AY31" s="200"/>
      <c r="AZ31" s="201"/>
      <c r="BA31" s="120">
        <f t="shared" si="0"/>
        <v>0</v>
      </c>
      <c r="BB31" s="118">
        <f t="shared" si="1"/>
        <v>0</v>
      </c>
      <c r="BC31" s="152">
        <f t="shared" si="2"/>
        <v>0</v>
      </c>
      <c r="BD31" s="156"/>
      <c r="BE31" s="90">
        <f>IF('SCELTA CCNL'!$K$6="SI",BA31*19.25,BA31*17.5)</f>
        <v>0</v>
      </c>
      <c r="BF31" s="90">
        <f>IF('SCELTA CCNL'!$K$6="SI",BB31*38.5,BB31*35)</f>
        <v>0</v>
      </c>
      <c r="BG31" s="90">
        <f>IF('SCELTA CCNL'!$K$6="SI",BC31*55,BC31*50)</f>
        <v>0</v>
      </c>
      <c r="BH31" s="91">
        <f t="shared" si="3"/>
        <v>0</v>
      </c>
    </row>
    <row r="32" spans="1:60" s="21" customFormat="1" ht="18" customHeight="1" x14ac:dyDescent="0.3">
      <c r="A32" s="193"/>
      <c r="B32" s="194"/>
      <c r="C32" s="195"/>
      <c r="D32" s="196"/>
      <c r="E32" s="196"/>
      <c r="F32" s="196"/>
      <c r="G32" s="196"/>
      <c r="H32" s="196"/>
      <c r="I32" s="196"/>
      <c r="J32" s="197"/>
      <c r="K32" s="195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196"/>
      <c r="AJ32" s="196"/>
      <c r="AK32" s="196"/>
      <c r="AL32" s="196"/>
      <c r="AM32" s="198"/>
      <c r="AN32" s="194"/>
      <c r="AO32" s="195"/>
      <c r="AP32" s="195"/>
      <c r="AQ32" s="196"/>
      <c r="AR32" s="196"/>
      <c r="AS32" s="196"/>
      <c r="AT32" s="196"/>
      <c r="AU32" s="197"/>
      <c r="AV32" s="199"/>
      <c r="AW32" s="364"/>
      <c r="AX32" s="200"/>
      <c r="AY32" s="200"/>
      <c r="AZ32" s="201"/>
      <c r="BA32" s="120">
        <f t="shared" si="0"/>
        <v>0</v>
      </c>
      <c r="BB32" s="118">
        <f t="shared" si="1"/>
        <v>0</v>
      </c>
      <c r="BC32" s="152">
        <f t="shared" si="2"/>
        <v>0</v>
      </c>
      <c r="BD32" s="156"/>
      <c r="BE32" s="90">
        <f>IF('SCELTA CCNL'!$K$6="SI",BA32*19.25,BA32*17.5)</f>
        <v>0</v>
      </c>
      <c r="BF32" s="90">
        <f>IF('SCELTA CCNL'!$K$6="SI",BB32*38.5,BB32*35)</f>
        <v>0</v>
      </c>
      <c r="BG32" s="90">
        <f>IF('SCELTA CCNL'!$K$6="SI",BC32*55,BC32*50)</f>
        <v>0</v>
      </c>
      <c r="BH32" s="91">
        <f t="shared" si="3"/>
        <v>0</v>
      </c>
    </row>
    <row r="33" spans="1:60" s="21" customFormat="1" ht="18" customHeight="1" x14ac:dyDescent="0.3">
      <c r="A33" s="193"/>
      <c r="B33" s="194"/>
      <c r="C33" s="195"/>
      <c r="D33" s="196"/>
      <c r="E33" s="196"/>
      <c r="F33" s="196"/>
      <c r="G33" s="196"/>
      <c r="H33" s="196"/>
      <c r="I33" s="196"/>
      <c r="J33" s="197"/>
      <c r="K33" s="195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  <c r="Z33" s="196"/>
      <c r="AA33" s="196"/>
      <c r="AB33" s="196"/>
      <c r="AC33" s="196"/>
      <c r="AD33" s="196"/>
      <c r="AE33" s="196"/>
      <c r="AF33" s="196"/>
      <c r="AG33" s="196"/>
      <c r="AH33" s="196"/>
      <c r="AI33" s="196"/>
      <c r="AJ33" s="196"/>
      <c r="AK33" s="196"/>
      <c r="AL33" s="196"/>
      <c r="AM33" s="198"/>
      <c r="AN33" s="194"/>
      <c r="AO33" s="195"/>
      <c r="AP33" s="195"/>
      <c r="AQ33" s="196"/>
      <c r="AR33" s="196"/>
      <c r="AS33" s="196"/>
      <c r="AT33" s="196"/>
      <c r="AU33" s="197"/>
      <c r="AV33" s="199"/>
      <c r="AW33" s="364"/>
      <c r="AX33" s="200"/>
      <c r="AY33" s="200"/>
      <c r="AZ33" s="201"/>
      <c r="BA33" s="120">
        <f t="shared" si="0"/>
        <v>0</v>
      </c>
      <c r="BB33" s="118">
        <f t="shared" si="1"/>
        <v>0</v>
      </c>
      <c r="BC33" s="152">
        <f t="shared" si="2"/>
        <v>0</v>
      </c>
      <c r="BD33" s="156"/>
      <c r="BE33" s="90">
        <f>IF('SCELTA CCNL'!$K$6="SI",BA33*19.25,BA33*17.5)</f>
        <v>0</v>
      </c>
      <c r="BF33" s="90">
        <f>IF('SCELTA CCNL'!$K$6="SI",BB33*38.5,BB33*35)</f>
        <v>0</v>
      </c>
      <c r="BG33" s="90">
        <f>IF('SCELTA CCNL'!$K$6="SI",BC33*55,BC33*50)</f>
        <v>0</v>
      </c>
      <c r="BH33" s="91">
        <f t="shared" si="3"/>
        <v>0</v>
      </c>
    </row>
    <row r="34" spans="1:60" s="21" customFormat="1" ht="18" customHeight="1" x14ac:dyDescent="0.3">
      <c r="A34" s="193"/>
      <c r="B34" s="194"/>
      <c r="C34" s="195"/>
      <c r="D34" s="196"/>
      <c r="E34" s="196"/>
      <c r="F34" s="196"/>
      <c r="G34" s="196"/>
      <c r="H34" s="196"/>
      <c r="I34" s="196"/>
      <c r="J34" s="197"/>
      <c r="K34" s="195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196"/>
      <c r="AJ34" s="196"/>
      <c r="AK34" s="196"/>
      <c r="AL34" s="196"/>
      <c r="AM34" s="198"/>
      <c r="AN34" s="194"/>
      <c r="AO34" s="195"/>
      <c r="AP34" s="195"/>
      <c r="AQ34" s="196"/>
      <c r="AR34" s="196"/>
      <c r="AS34" s="196"/>
      <c r="AT34" s="196"/>
      <c r="AU34" s="197"/>
      <c r="AV34" s="199"/>
      <c r="AW34" s="364"/>
      <c r="AX34" s="200"/>
      <c r="AY34" s="200"/>
      <c r="AZ34" s="201"/>
      <c r="BA34" s="120">
        <f t="shared" si="0"/>
        <v>0</v>
      </c>
      <c r="BB34" s="118">
        <f t="shared" si="1"/>
        <v>0</v>
      </c>
      <c r="BC34" s="152">
        <f t="shared" si="2"/>
        <v>0</v>
      </c>
      <c r="BD34" s="156"/>
      <c r="BE34" s="90">
        <f>IF('SCELTA CCNL'!$K$6="SI",BA34*19.25,BA34*17.5)</f>
        <v>0</v>
      </c>
      <c r="BF34" s="90">
        <f>IF('SCELTA CCNL'!$K$6="SI",BB34*38.5,BB34*35)</f>
        <v>0</v>
      </c>
      <c r="BG34" s="90">
        <f>IF('SCELTA CCNL'!$K$6="SI",BC34*55,BC34*50)</f>
        <v>0</v>
      </c>
      <c r="BH34" s="91">
        <f t="shared" si="3"/>
        <v>0</v>
      </c>
    </row>
    <row r="35" spans="1:60" s="21" customFormat="1" ht="18" customHeight="1" x14ac:dyDescent="0.3">
      <c r="A35" s="193"/>
      <c r="B35" s="194"/>
      <c r="C35" s="195"/>
      <c r="D35" s="196"/>
      <c r="E35" s="196"/>
      <c r="F35" s="196"/>
      <c r="G35" s="196"/>
      <c r="H35" s="196"/>
      <c r="I35" s="196"/>
      <c r="J35" s="197"/>
      <c r="K35" s="195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196"/>
      <c r="AJ35" s="196"/>
      <c r="AK35" s="196"/>
      <c r="AL35" s="196"/>
      <c r="AM35" s="198"/>
      <c r="AN35" s="194"/>
      <c r="AO35" s="195"/>
      <c r="AP35" s="195"/>
      <c r="AQ35" s="196"/>
      <c r="AR35" s="196"/>
      <c r="AS35" s="196"/>
      <c r="AT35" s="196"/>
      <c r="AU35" s="197"/>
      <c r="AV35" s="199"/>
      <c r="AW35" s="364"/>
      <c r="AX35" s="200"/>
      <c r="AY35" s="200"/>
      <c r="AZ35" s="201"/>
      <c r="BA35" s="120">
        <f t="shared" si="0"/>
        <v>0</v>
      </c>
      <c r="BB35" s="118">
        <f t="shared" si="1"/>
        <v>0</v>
      </c>
      <c r="BC35" s="152">
        <f t="shared" si="2"/>
        <v>0</v>
      </c>
      <c r="BD35" s="156"/>
      <c r="BE35" s="90">
        <f>IF('SCELTA CCNL'!$K$6="SI",BA35*19.25,BA35*17.5)</f>
        <v>0</v>
      </c>
      <c r="BF35" s="90">
        <f>IF('SCELTA CCNL'!$K$6="SI",BB35*38.5,BB35*35)</f>
        <v>0</v>
      </c>
      <c r="BG35" s="90">
        <f>IF('SCELTA CCNL'!$K$6="SI",BC35*55,BC35*50)</f>
        <v>0</v>
      </c>
      <c r="BH35" s="91">
        <f t="shared" si="3"/>
        <v>0</v>
      </c>
    </row>
    <row r="36" spans="1:60" s="21" customFormat="1" ht="18" customHeight="1" x14ac:dyDescent="0.3">
      <c r="A36" s="193"/>
      <c r="B36" s="194"/>
      <c r="C36" s="195"/>
      <c r="D36" s="196"/>
      <c r="E36" s="196"/>
      <c r="F36" s="196"/>
      <c r="G36" s="196"/>
      <c r="H36" s="196"/>
      <c r="I36" s="196"/>
      <c r="J36" s="197"/>
      <c r="K36" s="195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6"/>
      <c r="AM36" s="198"/>
      <c r="AN36" s="194"/>
      <c r="AO36" s="195"/>
      <c r="AP36" s="195"/>
      <c r="AQ36" s="196"/>
      <c r="AR36" s="196"/>
      <c r="AS36" s="196"/>
      <c r="AT36" s="196"/>
      <c r="AU36" s="197"/>
      <c r="AV36" s="199"/>
      <c r="AW36" s="364"/>
      <c r="AX36" s="200"/>
      <c r="AY36" s="200"/>
      <c r="AZ36" s="201"/>
      <c r="BA36" s="120">
        <f t="shared" ref="BA36:BA67" si="4">SUM(K36:AM36)</f>
        <v>0</v>
      </c>
      <c r="BB36" s="118">
        <f t="shared" ref="BB36:BB67" si="5">SUM(AN36:AU36)</f>
        <v>0</v>
      </c>
      <c r="BC36" s="152">
        <f t="shared" si="2"/>
        <v>0</v>
      </c>
      <c r="BD36" s="156"/>
      <c r="BE36" s="90">
        <f>IF('SCELTA CCNL'!$K$6="SI",BA36*19.25,BA36*17.5)</f>
        <v>0</v>
      </c>
      <c r="BF36" s="90">
        <f>IF('SCELTA CCNL'!$K$6="SI",BB36*38.5,BB36*35)</f>
        <v>0</v>
      </c>
      <c r="BG36" s="90">
        <f>IF('SCELTA CCNL'!$K$6="SI",BC36*55,BC36*50)</f>
        <v>0</v>
      </c>
      <c r="BH36" s="91">
        <f t="shared" si="3"/>
        <v>0</v>
      </c>
    </row>
    <row r="37" spans="1:60" s="21" customFormat="1" ht="18" customHeight="1" x14ac:dyDescent="0.3">
      <c r="A37" s="193"/>
      <c r="B37" s="194"/>
      <c r="C37" s="195"/>
      <c r="D37" s="196"/>
      <c r="E37" s="196"/>
      <c r="F37" s="196"/>
      <c r="G37" s="196"/>
      <c r="H37" s="196"/>
      <c r="I37" s="196"/>
      <c r="J37" s="197"/>
      <c r="K37" s="195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  <c r="AM37" s="198"/>
      <c r="AN37" s="194"/>
      <c r="AO37" s="195"/>
      <c r="AP37" s="195"/>
      <c r="AQ37" s="196"/>
      <c r="AR37" s="196"/>
      <c r="AS37" s="196"/>
      <c r="AT37" s="196"/>
      <c r="AU37" s="197"/>
      <c r="AV37" s="199"/>
      <c r="AW37" s="364"/>
      <c r="AX37" s="200"/>
      <c r="AY37" s="200"/>
      <c r="AZ37" s="201"/>
      <c r="BA37" s="120">
        <f t="shared" si="4"/>
        <v>0</v>
      </c>
      <c r="BB37" s="118">
        <f t="shared" si="5"/>
        <v>0</v>
      </c>
      <c r="BC37" s="152">
        <f t="shared" si="2"/>
        <v>0</v>
      </c>
      <c r="BD37" s="156"/>
      <c r="BE37" s="90">
        <f>IF('SCELTA CCNL'!$K$6="SI",BA37*19.25,BA37*17.5)</f>
        <v>0</v>
      </c>
      <c r="BF37" s="90">
        <f>IF('SCELTA CCNL'!$K$6="SI",BB37*38.5,BB37*35)</f>
        <v>0</v>
      </c>
      <c r="BG37" s="90">
        <f>IF('SCELTA CCNL'!$K$6="SI",BC37*55,BC37*50)</f>
        <v>0</v>
      </c>
      <c r="BH37" s="91">
        <f t="shared" si="3"/>
        <v>0</v>
      </c>
    </row>
    <row r="38" spans="1:60" s="21" customFormat="1" ht="18" customHeight="1" x14ac:dyDescent="0.3">
      <c r="A38" s="193"/>
      <c r="B38" s="194"/>
      <c r="C38" s="195"/>
      <c r="D38" s="196"/>
      <c r="E38" s="196"/>
      <c r="F38" s="196"/>
      <c r="G38" s="196"/>
      <c r="H38" s="196"/>
      <c r="I38" s="196"/>
      <c r="J38" s="197"/>
      <c r="K38" s="195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96"/>
      <c r="AB38" s="196"/>
      <c r="AC38" s="196"/>
      <c r="AD38" s="196"/>
      <c r="AE38" s="196"/>
      <c r="AF38" s="196"/>
      <c r="AG38" s="196"/>
      <c r="AH38" s="196"/>
      <c r="AI38" s="196"/>
      <c r="AJ38" s="196"/>
      <c r="AK38" s="196"/>
      <c r="AL38" s="196"/>
      <c r="AM38" s="198"/>
      <c r="AN38" s="194"/>
      <c r="AO38" s="195"/>
      <c r="AP38" s="195"/>
      <c r="AQ38" s="196"/>
      <c r="AR38" s="196"/>
      <c r="AS38" s="196"/>
      <c r="AT38" s="196"/>
      <c r="AU38" s="197"/>
      <c r="AV38" s="199"/>
      <c r="AW38" s="364"/>
      <c r="AX38" s="200"/>
      <c r="AY38" s="200"/>
      <c r="AZ38" s="201"/>
      <c r="BA38" s="120">
        <f t="shared" si="4"/>
        <v>0</v>
      </c>
      <c r="BB38" s="118">
        <f t="shared" si="5"/>
        <v>0</v>
      </c>
      <c r="BC38" s="152">
        <f t="shared" si="2"/>
        <v>0</v>
      </c>
      <c r="BD38" s="156"/>
      <c r="BE38" s="90">
        <f>IF('SCELTA CCNL'!$K$6="SI",BA38*19.25,BA38*17.5)</f>
        <v>0</v>
      </c>
      <c r="BF38" s="90">
        <f>IF('SCELTA CCNL'!$K$6="SI",BB38*38.5,BB38*35)</f>
        <v>0</v>
      </c>
      <c r="BG38" s="90">
        <f>IF('SCELTA CCNL'!$K$6="SI",BC38*55,BC38*50)</f>
        <v>0</v>
      </c>
      <c r="BH38" s="91">
        <f t="shared" si="3"/>
        <v>0</v>
      </c>
    </row>
    <row r="39" spans="1:60" s="21" customFormat="1" ht="18" customHeight="1" x14ac:dyDescent="0.3">
      <c r="A39" s="193"/>
      <c r="B39" s="194"/>
      <c r="C39" s="195"/>
      <c r="D39" s="196"/>
      <c r="E39" s="196"/>
      <c r="F39" s="196"/>
      <c r="G39" s="196"/>
      <c r="H39" s="196"/>
      <c r="I39" s="196"/>
      <c r="J39" s="197"/>
      <c r="K39" s="195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6"/>
      <c r="AJ39" s="196"/>
      <c r="AK39" s="196"/>
      <c r="AL39" s="196"/>
      <c r="AM39" s="198"/>
      <c r="AN39" s="194"/>
      <c r="AO39" s="195"/>
      <c r="AP39" s="195"/>
      <c r="AQ39" s="196"/>
      <c r="AR39" s="196"/>
      <c r="AS39" s="196"/>
      <c r="AT39" s="196"/>
      <c r="AU39" s="197"/>
      <c r="AV39" s="199"/>
      <c r="AW39" s="364"/>
      <c r="AX39" s="200"/>
      <c r="AY39" s="200"/>
      <c r="AZ39" s="201"/>
      <c r="BA39" s="120">
        <f t="shared" si="4"/>
        <v>0</v>
      </c>
      <c r="BB39" s="118">
        <f t="shared" si="5"/>
        <v>0</v>
      </c>
      <c r="BC39" s="152">
        <f t="shared" si="2"/>
        <v>0</v>
      </c>
      <c r="BD39" s="156"/>
      <c r="BE39" s="90">
        <f>IF('SCELTA CCNL'!$K$6="SI",BA39*19.25,BA39*17.5)</f>
        <v>0</v>
      </c>
      <c r="BF39" s="90">
        <f>IF('SCELTA CCNL'!$K$6="SI",BB39*38.5,BB39*35)</f>
        <v>0</v>
      </c>
      <c r="BG39" s="90">
        <f>IF('SCELTA CCNL'!$K$6="SI",BC39*55,BC39*50)</f>
        <v>0</v>
      </c>
      <c r="BH39" s="91">
        <f t="shared" si="3"/>
        <v>0</v>
      </c>
    </row>
    <row r="40" spans="1:60" s="21" customFormat="1" ht="18" customHeight="1" x14ac:dyDescent="0.3">
      <c r="A40" s="193"/>
      <c r="B40" s="194"/>
      <c r="C40" s="195"/>
      <c r="D40" s="196"/>
      <c r="E40" s="196"/>
      <c r="F40" s="196"/>
      <c r="G40" s="196"/>
      <c r="H40" s="196"/>
      <c r="I40" s="196"/>
      <c r="J40" s="197"/>
      <c r="K40" s="195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96"/>
      <c r="AA40" s="196"/>
      <c r="AB40" s="196"/>
      <c r="AC40" s="196"/>
      <c r="AD40" s="196"/>
      <c r="AE40" s="196"/>
      <c r="AF40" s="196"/>
      <c r="AG40" s="196"/>
      <c r="AH40" s="196"/>
      <c r="AI40" s="196"/>
      <c r="AJ40" s="196"/>
      <c r="AK40" s="196"/>
      <c r="AL40" s="196"/>
      <c r="AM40" s="198"/>
      <c r="AN40" s="194"/>
      <c r="AO40" s="195"/>
      <c r="AP40" s="195"/>
      <c r="AQ40" s="196"/>
      <c r="AR40" s="196"/>
      <c r="AS40" s="196"/>
      <c r="AT40" s="196"/>
      <c r="AU40" s="197"/>
      <c r="AV40" s="199"/>
      <c r="AW40" s="364"/>
      <c r="AX40" s="200"/>
      <c r="AY40" s="200"/>
      <c r="AZ40" s="201"/>
      <c r="BA40" s="120">
        <f t="shared" si="4"/>
        <v>0</v>
      </c>
      <c r="BB40" s="118">
        <f t="shared" si="5"/>
        <v>0</v>
      </c>
      <c r="BC40" s="152">
        <f t="shared" si="2"/>
        <v>0</v>
      </c>
      <c r="BD40" s="156"/>
      <c r="BE40" s="90">
        <f>IF('SCELTA CCNL'!$K$6="SI",BA40*19.25,BA40*17.5)</f>
        <v>0</v>
      </c>
      <c r="BF40" s="90">
        <f>IF('SCELTA CCNL'!$K$6="SI",BB40*38.5,BB40*35)</f>
        <v>0</v>
      </c>
      <c r="BG40" s="90">
        <f>IF('SCELTA CCNL'!$K$6="SI",BC40*55,BC40*50)</f>
        <v>0</v>
      </c>
      <c r="BH40" s="91">
        <f t="shared" si="3"/>
        <v>0</v>
      </c>
    </row>
    <row r="41" spans="1:60" s="21" customFormat="1" ht="18" customHeight="1" x14ac:dyDescent="0.3">
      <c r="A41" s="193"/>
      <c r="B41" s="194"/>
      <c r="C41" s="195"/>
      <c r="D41" s="196"/>
      <c r="E41" s="196"/>
      <c r="F41" s="196"/>
      <c r="G41" s="196"/>
      <c r="H41" s="196"/>
      <c r="I41" s="196"/>
      <c r="J41" s="197"/>
      <c r="K41" s="195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6"/>
      <c r="AA41" s="196"/>
      <c r="AB41" s="196"/>
      <c r="AC41" s="196"/>
      <c r="AD41" s="196"/>
      <c r="AE41" s="196"/>
      <c r="AF41" s="196"/>
      <c r="AG41" s="196"/>
      <c r="AH41" s="196"/>
      <c r="AI41" s="196"/>
      <c r="AJ41" s="196"/>
      <c r="AK41" s="196"/>
      <c r="AL41" s="196"/>
      <c r="AM41" s="198"/>
      <c r="AN41" s="194"/>
      <c r="AO41" s="195"/>
      <c r="AP41" s="195"/>
      <c r="AQ41" s="196"/>
      <c r="AR41" s="196"/>
      <c r="AS41" s="196"/>
      <c r="AT41" s="196"/>
      <c r="AU41" s="197"/>
      <c r="AV41" s="199"/>
      <c r="AW41" s="364"/>
      <c r="AX41" s="200"/>
      <c r="AY41" s="200"/>
      <c r="AZ41" s="201"/>
      <c r="BA41" s="120">
        <f t="shared" si="4"/>
        <v>0</v>
      </c>
      <c r="BB41" s="118">
        <f t="shared" si="5"/>
        <v>0</v>
      </c>
      <c r="BC41" s="152">
        <f t="shared" si="2"/>
        <v>0</v>
      </c>
      <c r="BD41" s="156"/>
      <c r="BE41" s="90">
        <f>IF('SCELTA CCNL'!$K$6="SI",BA41*19.25,BA41*17.5)</f>
        <v>0</v>
      </c>
      <c r="BF41" s="90">
        <f>IF('SCELTA CCNL'!$K$6="SI",BB41*38.5,BB41*35)</f>
        <v>0</v>
      </c>
      <c r="BG41" s="90">
        <f>IF('SCELTA CCNL'!$K$6="SI",BC41*55,BC41*50)</f>
        <v>0</v>
      </c>
      <c r="BH41" s="91">
        <f t="shared" si="3"/>
        <v>0</v>
      </c>
    </row>
    <row r="42" spans="1:60" s="21" customFormat="1" ht="18" customHeight="1" x14ac:dyDescent="0.3">
      <c r="A42" s="193"/>
      <c r="B42" s="194"/>
      <c r="C42" s="195"/>
      <c r="D42" s="196"/>
      <c r="E42" s="196"/>
      <c r="F42" s="196"/>
      <c r="G42" s="196"/>
      <c r="H42" s="196"/>
      <c r="I42" s="196"/>
      <c r="J42" s="197"/>
      <c r="K42" s="195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196"/>
      <c r="AJ42" s="196"/>
      <c r="AK42" s="196"/>
      <c r="AL42" s="196"/>
      <c r="AM42" s="198"/>
      <c r="AN42" s="194"/>
      <c r="AO42" s="195"/>
      <c r="AP42" s="195"/>
      <c r="AQ42" s="196"/>
      <c r="AR42" s="196"/>
      <c r="AS42" s="196"/>
      <c r="AT42" s="196"/>
      <c r="AU42" s="197"/>
      <c r="AV42" s="199"/>
      <c r="AW42" s="364"/>
      <c r="AX42" s="200"/>
      <c r="AY42" s="200"/>
      <c r="AZ42" s="201"/>
      <c r="BA42" s="120">
        <f t="shared" si="4"/>
        <v>0</v>
      </c>
      <c r="BB42" s="118">
        <f t="shared" si="5"/>
        <v>0</v>
      </c>
      <c r="BC42" s="152">
        <f t="shared" si="2"/>
        <v>0</v>
      </c>
      <c r="BD42" s="156"/>
      <c r="BE42" s="90">
        <f>IF('SCELTA CCNL'!$K$6="SI",BA42*19.25,BA42*17.5)</f>
        <v>0</v>
      </c>
      <c r="BF42" s="90">
        <f>IF('SCELTA CCNL'!$K$6="SI",BB42*38.5,BB42*35)</f>
        <v>0</v>
      </c>
      <c r="BG42" s="90">
        <f>IF('SCELTA CCNL'!$K$6="SI",BC42*55,BC42*50)</f>
        <v>0</v>
      </c>
      <c r="BH42" s="91">
        <f t="shared" si="3"/>
        <v>0</v>
      </c>
    </row>
    <row r="43" spans="1:60" s="21" customFormat="1" ht="18" customHeight="1" x14ac:dyDescent="0.3">
      <c r="A43" s="193"/>
      <c r="B43" s="194"/>
      <c r="C43" s="195"/>
      <c r="D43" s="196"/>
      <c r="E43" s="196"/>
      <c r="F43" s="196"/>
      <c r="G43" s="196"/>
      <c r="H43" s="196"/>
      <c r="I43" s="196"/>
      <c r="J43" s="197"/>
      <c r="K43" s="195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  <c r="AI43" s="196"/>
      <c r="AJ43" s="196"/>
      <c r="AK43" s="196"/>
      <c r="AL43" s="196"/>
      <c r="AM43" s="198"/>
      <c r="AN43" s="194"/>
      <c r="AO43" s="195"/>
      <c r="AP43" s="195"/>
      <c r="AQ43" s="196"/>
      <c r="AR43" s="196"/>
      <c r="AS43" s="196"/>
      <c r="AT43" s="196"/>
      <c r="AU43" s="197"/>
      <c r="AV43" s="199"/>
      <c r="AW43" s="364"/>
      <c r="AX43" s="200"/>
      <c r="AY43" s="200"/>
      <c r="AZ43" s="201"/>
      <c r="BA43" s="120">
        <f t="shared" si="4"/>
        <v>0</v>
      </c>
      <c r="BB43" s="118">
        <f t="shared" si="5"/>
        <v>0</v>
      </c>
      <c r="BC43" s="152">
        <f t="shared" si="2"/>
        <v>0</v>
      </c>
      <c r="BD43" s="210"/>
      <c r="BE43" s="90">
        <f>IF('SCELTA CCNL'!$K$6="SI",BA43*19.25,BA43*17.5)</f>
        <v>0</v>
      </c>
      <c r="BF43" s="90">
        <f>IF('SCELTA CCNL'!$K$6="SI",BB43*38.5,BB43*35)</f>
        <v>0</v>
      </c>
      <c r="BG43" s="90">
        <f>IF('SCELTA CCNL'!$K$6="SI",BC43*55,BC43*50)</f>
        <v>0</v>
      </c>
      <c r="BH43" s="91">
        <f t="shared" si="3"/>
        <v>0</v>
      </c>
    </row>
    <row r="44" spans="1:60" s="21" customFormat="1" ht="18" customHeight="1" x14ac:dyDescent="0.3">
      <c r="A44" s="193"/>
      <c r="B44" s="194"/>
      <c r="C44" s="195"/>
      <c r="D44" s="196"/>
      <c r="E44" s="196"/>
      <c r="F44" s="196"/>
      <c r="G44" s="196"/>
      <c r="H44" s="196"/>
      <c r="I44" s="196"/>
      <c r="J44" s="197"/>
      <c r="K44" s="195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8"/>
      <c r="AN44" s="194"/>
      <c r="AO44" s="195"/>
      <c r="AP44" s="195"/>
      <c r="AQ44" s="196"/>
      <c r="AR44" s="196"/>
      <c r="AS44" s="196"/>
      <c r="AT44" s="196"/>
      <c r="AU44" s="197"/>
      <c r="AV44" s="199"/>
      <c r="AW44" s="364"/>
      <c r="AX44" s="200"/>
      <c r="AY44" s="200"/>
      <c r="AZ44" s="201"/>
      <c r="BA44" s="120">
        <f t="shared" si="4"/>
        <v>0</v>
      </c>
      <c r="BB44" s="118">
        <f t="shared" si="5"/>
        <v>0</v>
      </c>
      <c r="BC44" s="152">
        <f t="shared" si="2"/>
        <v>0</v>
      </c>
      <c r="BD44" s="210"/>
      <c r="BE44" s="90">
        <f>IF('SCELTA CCNL'!$K$6="SI",BA44*19.25,BA44*17.5)</f>
        <v>0</v>
      </c>
      <c r="BF44" s="90">
        <f>IF('SCELTA CCNL'!$K$6="SI",BB44*38.5,BB44*35)</f>
        <v>0</v>
      </c>
      <c r="BG44" s="90">
        <f>IF('SCELTA CCNL'!$K$6="SI",BC44*55,BC44*50)</f>
        <v>0</v>
      </c>
      <c r="BH44" s="91">
        <f t="shared" si="3"/>
        <v>0</v>
      </c>
    </row>
    <row r="45" spans="1:60" s="21" customFormat="1" ht="18" customHeight="1" x14ac:dyDescent="0.3">
      <c r="A45" s="193"/>
      <c r="B45" s="194"/>
      <c r="C45" s="195"/>
      <c r="D45" s="196"/>
      <c r="E45" s="196"/>
      <c r="F45" s="196"/>
      <c r="G45" s="196"/>
      <c r="H45" s="196"/>
      <c r="I45" s="196"/>
      <c r="J45" s="197"/>
      <c r="K45" s="195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8"/>
      <c r="AN45" s="194"/>
      <c r="AO45" s="195"/>
      <c r="AP45" s="195"/>
      <c r="AQ45" s="196"/>
      <c r="AR45" s="196"/>
      <c r="AS45" s="196"/>
      <c r="AT45" s="196"/>
      <c r="AU45" s="197"/>
      <c r="AV45" s="199"/>
      <c r="AW45" s="364"/>
      <c r="AX45" s="200"/>
      <c r="AY45" s="200"/>
      <c r="AZ45" s="201"/>
      <c r="BA45" s="120">
        <f t="shared" si="4"/>
        <v>0</v>
      </c>
      <c r="BB45" s="118">
        <f t="shared" si="5"/>
        <v>0</v>
      </c>
      <c r="BC45" s="152">
        <f t="shared" si="2"/>
        <v>0</v>
      </c>
      <c r="BD45" s="210"/>
      <c r="BE45" s="90">
        <f>IF('SCELTA CCNL'!$K$6="SI",BA45*19.25,BA45*17.5)</f>
        <v>0</v>
      </c>
      <c r="BF45" s="90">
        <f>IF('SCELTA CCNL'!$K$6="SI",BB45*38.5,BB45*35)</f>
        <v>0</v>
      </c>
      <c r="BG45" s="90">
        <f>IF('SCELTA CCNL'!$K$6="SI",BC45*55,BC45*50)</f>
        <v>0</v>
      </c>
      <c r="BH45" s="91">
        <f t="shared" si="3"/>
        <v>0</v>
      </c>
    </row>
    <row r="46" spans="1:60" s="21" customFormat="1" ht="18" customHeight="1" x14ac:dyDescent="0.3">
      <c r="A46" s="193"/>
      <c r="B46" s="194"/>
      <c r="C46" s="195"/>
      <c r="D46" s="196"/>
      <c r="E46" s="196"/>
      <c r="F46" s="196"/>
      <c r="G46" s="196"/>
      <c r="H46" s="196"/>
      <c r="I46" s="196"/>
      <c r="J46" s="197"/>
      <c r="K46" s="195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8"/>
      <c r="AN46" s="194"/>
      <c r="AO46" s="195"/>
      <c r="AP46" s="195"/>
      <c r="AQ46" s="196"/>
      <c r="AR46" s="196"/>
      <c r="AS46" s="196"/>
      <c r="AT46" s="196"/>
      <c r="AU46" s="197"/>
      <c r="AV46" s="199"/>
      <c r="AW46" s="364"/>
      <c r="AX46" s="200"/>
      <c r="AY46" s="200"/>
      <c r="AZ46" s="201"/>
      <c r="BA46" s="120">
        <f t="shared" si="4"/>
        <v>0</v>
      </c>
      <c r="BB46" s="118">
        <f t="shared" si="5"/>
        <v>0</v>
      </c>
      <c r="BC46" s="152">
        <f t="shared" si="2"/>
        <v>0</v>
      </c>
      <c r="BD46" s="210"/>
      <c r="BE46" s="90">
        <f>IF('SCELTA CCNL'!$K$6="SI",BA46*19.25,BA46*17.5)</f>
        <v>0</v>
      </c>
      <c r="BF46" s="90">
        <f>IF('SCELTA CCNL'!$K$6="SI",BB46*38.5,BB46*35)</f>
        <v>0</v>
      </c>
      <c r="BG46" s="90">
        <f>IF('SCELTA CCNL'!$K$6="SI",BC46*55,BC46*50)</f>
        <v>0</v>
      </c>
      <c r="BH46" s="91">
        <f t="shared" si="3"/>
        <v>0</v>
      </c>
    </row>
    <row r="47" spans="1:60" s="21" customFormat="1" ht="18" customHeight="1" x14ac:dyDescent="0.3">
      <c r="A47" s="193"/>
      <c r="B47" s="194"/>
      <c r="C47" s="195"/>
      <c r="D47" s="196"/>
      <c r="E47" s="196"/>
      <c r="F47" s="196"/>
      <c r="G47" s="196"/>
      <c r="H47" s="196"/>
      <c r="I47" s="196"/>
      <c r="J47" s="197"/>
      <c r="K47" s="195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8"/>
      <c r="AN47" s="194"/>
      <c r="AO47" s="195"/>
      <c r="AP47" s="195"/>
      <c r="AQ47" s="196"/>
      <c r="AR47" s="196"/>
      <c r="AS47" s="196"/>
      <c r="AT47" s="196"/>
      <c r="AU47" s="197"/>
      <c r="AV47" s="199"/>
      <c r="AW47" s="364"/>
      <c r="AX47" s="200"/>
      <c r="AY47" s="200"/>
      <c r="AZ47" s="201"/>
      <c r="BA47" s="120">
        <f t="shared" si="4"/>
        <v>0</v>
      </c>
      <c r="BB47" s="118">
        <f t="shared" si="5"/>
        <v>0</v>
      </c>
      <c r="BC47" s="152">
        <f t="shared" si="2"/>
        <v>0</v>
      </c>
      <c r="BD47" s="210"/>
      <c r="BE47" s="90">
        <f>IF('SCELTA CCNL'!$K$6="SI",BA47*19.25,BA47*17.5)</f>
        <v>0</v>
      </c>
      <c r="BF47" s="90">
        <f>IF('SCELTA CCNL'!$K$6="SI",BB47*38.5,BB47*35)</f>
        <v>0</v>
      </c>
      <c r="BG47" s="90">
        <f>IF('SCELTA CCNL'!$K$6="SI",BC47*55,BC47*50)</f>
        <v>0</v>
      </c>
      <c r="BH47" s="91">
        <f t="shared" si="3"/>
        <v>0</v>
      </c>
    </row>
    <row r="48" spans="1:60" s="21" customFormat="1" ht="18" customHeight="1" x14ac:dyDescent="0.3">
      <c r="A48" s="193"/>
      <c r="B48" s="194"/>
      <c r="C48" s="195"/>
      <c r="D48" s="196"/>
      <c r="E48" s="196"/>
      <c r="F48" s="196"/>
      <c r="G48" s="196"/>
      <c r="H48" s="196"/>
      <c r="I48" s="196"/>
      <c r="J48" s="197"/>
      <c r="K48" s="195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8"/>
      <c r="AN48" s="194"/>
      <c r="AO48" s="195"/>
      <c r="AP48" s="195"/>
      <c r="AQ48" s="196"/>
      <c r="AR48" s="196"/>
      <c r="AS48" s="196"/>
      <c r="AT48" s="196"/>
      <c r="AU48" s="197"/>
      <c r="AV48" s="199"/>
      <c r="AW48" s="364"/>
      <c r="AX48" s="200"/>
      <c r="AY48" s="200"/>
      <c r="AZ48" s="201"/>
      <c r="BA48" s="120">
        <f t="shared" si="4"/>
        <v>0</v>
      </c>
      <c r="BB48" s="118">
        <f t="shared" si="5"/>
        <v>0</v>
      </c>
      <c r="BC48" s="152">
        <f t="shared" si="2"/>
        <v>0</v>
      </c>
      <c r="BD48" s="210"/>
      <c r="BE48" s="90">
        <f>IF('SCELTA CCNL'!$K$6="SI",BA48*19.25,BA48*17.5)</f>
        <v>0</v>
      </c>
      <c r="BF48" s="90">
        <f>IF('SCELTA CCNL'!$K$6="SI",BB48*38.5,BB48*35)</f>
        <v>0</v>
      </c>
      <c r="BG48" s="90">
        <f>IF('SCELTA CCNL'!$K$6="SI",BC48*55,BC48*50)</f>
        <v>0</v>
      </c>
      <c r="BH48" s="91">
        <f t="shared" si="3"/>
        <v>0</v>
      </c>
    </row>
    <row r="49" spans="1:60" s="21" customFormat="1" ht="18" customHeight="1" x14ac:dyDescent="0.3">
      <c r="A49" s="193"/>
      <c r="B49" s="194"/>
      <c r="C49" s="195"/>
      <c r="D49" s="196"/>
      <c r="E49" s="196"/>
      <c r="F49" s="196"/>
      <c r="G49" s="196"/>
      <c r="H49" s="196"/>
      <c r="I49" s="196"/>
      <c r="J49" s="197"/>
      <c r="K49" s="195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  <c r="AI49" s="196"/>
      <c r="AJ49" s="196"/>
      <c r="AK49" s="196"/>
      <c r="AL49" s="196"/>
      <c r="AM49" s="198"/>
      <c r="AN49" s="194"/>
      <c r="AO49" s="195"/>
      <c r="AP49" s="195"/>
      <c r="AQ49" s="196"/>
      <c r="AR49" s="196"/>
      <c r="AS49" s="196"/>
      <c r="AT49" s="196"/>
      <c r="AU49" s="197"/>
      <c r="AV49" s="199"/>
      <c r="AW49" s="364"/>
      <c r="AX49" s="200"/>
      <c r="AY49" s="200"/>
      <c r="AZ49" s="201"/>
      <c r="BA49" s="120">
        <f t="shared" si="4"/>
        <v>0</v>
      </c>
      <c r="BB49" s="118">
        <f t="shared" si="5"/>
        <v>0</v>
      </c>
      <c r="BC49" s="152">
        <f t="shared" si="2"/>
        <v>0</v>
      </c>
      <c r="BD49" s="210"/>
      <c r="BE49" s="90">
        <f>IF('SCELTA CCNL'!$K$6="SI",BA49*19.25,BA49*17.5)</f>
        <v>0</v>
      </c>
      <c r="BF49" s="90">
        <f>IF('SCELTA CCNL'!$K$6="SI",BB49*38.5,BB49*35)</f>
        <v>0</v>
      </c>
      <c r="BG49" s="90">
        <f>IF('SCELTA CCNL'!$K$6="SI",BC49*55,BC49*50)</f>
        <v>0</v>
      </c>
      <c r="BH49" s="91">
        <f t="shared" si="3"/>
        <v>0</v>
      </c>
    </row>
    <row r="50" spans="1:60" s="21" customFormat="1" ht="18" customHeight="1" x14ac:dyDescent="0.3">
      <c r="A50" s="193"/>
      <c r="B50" s="194"/>
      <c r="C50" s="195"/>
      <c r="D50" s="196"/>
      <c r="E50" s="196"/>
      <c r="F50" s="196"/>
      <c r="G50" s="196"/>
      <c r="H50" s="196"/>
      <c r="I50" s="196"/>
      <c r="J50" s="197"/>
      <c r="K50" s="195"/>
      <c r="L50" s="196"/>
      <c r="M50" s="196"/>
      <c r="N50" s="196"/>
      <c r="O50" s="196"/>
      <c r="P50" s="196"/>
      <c r="Q50" s="196"/>
      <c r="R50" s="196"/>
      <c r="S50" s="196"/>
      <c r="T50" s="196"/>
      <c r="U50" s="196"/>
      <c r="V50" s="196"/>
      <c r="W50" s="196"/>
      <c r="X50" s="196"/>
      <c r="Y50" s="196"/>
      <c r="Z50" s="196"/>
      <c r="AA50" s="196"/>
      <c r="AB50" s="196"/>
      <c r="AC50" s="196"/>
      <c r="AD50" s="196"/>
      <c r="AE50" s="196"/>
      <c r="AF50" s="196"/>
      <c r="AG50" s="196"/>
      <c r="AH50" s="196"/>
      <c r="AI50" s="196"/>
      <c r="AJ50" s="196"/>
      <c r="AK50" s="196"/>
      <c r="AL50" s="196"/>
      <c r="AM50" s="198"/>
      <c r="AN50" s="194"/>
      <c r="AO50" s="195"/>
      <c r="AP50" s="195"/>
      <c r="AQ50" s="196"/>
      <c r="AR50" s="196"/>
      <c r="AS50" s="196"/>
      <c r="AT50" s="196"/>
      <c r="AU50" s="197"/>
      <c r="AV50" s="199"/>
      <c r="AW50" s="364"/>
      <c r="AX50" s="200"/>
      <c r="AY50" s="200"/>
      <c r="AZ50" s="201"/>
      <c r="BA50" s="120">
        <f t="shared" si="4"/>
        <v>0</v>
      </c>
      <c r="BB50" s="118">
        <f t="shared" si="5"/>
        <v>0</v>
      </c>
      <c r="BC50" s="152">
        <f t="shared" si="2"/>
        <v>0</v>
      </c>
      <c r="BD50" s="210"/>
      <c r="BE50" s="90">
        <f>IF('SCELTA CCNL'!$K$6="SI",BA50*19.25,BA50*17.5)</f>
        <v>0</v>
      </c>
      <c r="BF50" s="90">
        <f>IF('SCELTA CCNL'!$K$6="SI",BB50*38.5,BB50*35)</f>
        <v>0</v>
      </c>
      <c r="BG50" s="90">
        <f>IF('SCELTA CCNL'!$K$6="SI",BC50*55,BC50*50)</f>
        <v>0</v>
      </c>
      <c r="BH50" s="91">
        <f t="shared" si="3"/>
        <v>0</v>
      </c>
    </row>
    <row r="51" spans="1:60" s="21" customFormat="1" ht="18" customHeight="1" x14ac:dyDescent="0.3">
      <c r="A51" s="193"/>
      <c r="B51" s="194"/>
      <c r="C51" s="195"/>
      <c r="D51" s="196"/>
      <c r="E51" s="196"/>
      <c r="F51" s="196"/>
      <c r="G51" s="196"/>
      <c r="H51" s="196"/>
      <c r="I51" s="196"/>
      <c r="J51" s="197"/>
      <c r="K51" s="195"/>
      <c r="L51" s="196"/>
      <c r="M51" s="196"/>
      <c r="N51" s="196"/>
      <c r="O51" s="196"/>
      <c r="P51" s="196"/>
      <c r="Q51" s="196"/>
      <c r="R51" s="196"/>
      <c r="S51" s="196"/>
      <c r="T51" s="196"/>
      <c r="U51" s="196"/>
      <c r="V51" s="196"/>
      <c r="W51" s="196"/>
      <c r="X51" s="196"/>
      <c r="Y51" s="196"/>
      <c r="Z51" s="196"/>
      <c r="AA51" s="196"/>
      <c r="AB51" s="196"/>
      <c r="AC51" s="196"/>
      <c r="AD51" s="196"/>
      <c r="AE51" s="196"/>
      <c r="AF51" s="196"/>
      <c r="AG51" s="196"/>
      <c r="AH51" s="196"/>
      <c r="AI51" s="196"/>
      <c r="AJ51" s="196"/>
      <c r="AK51" s="196"/>
      <c r="AL51" s="196"/>
      <c r="AM51" s="198"/>
      <c r="AN51" s="194"/>
      <c r="AO51" s="195"/>
      <c r="AP51" s="195"/>
      <c r="AQ51" s="196"/>
      <c r="AR51" s="196"/>
      <c r="AS51" s="196"/>
      <c r="AT51" s="196"/>
      <c r="AU51" s="197"/>
      <c r="AV51" s="199"/>
      <c r="AW51" s="364"/>
      <c r="AX51" s="200"/>
      <c r="AY51" s="200"/>
      <c r="AZ51" s="201"/>
      <c r="BA51" s="120">
        <f t="shared" si="4"/>
        <v>0</v>
      </c>
      <c r="BB51" s="118">
        <f t="shared" si="5"/>
        <v>0</v>
      </c>
      <c r="BC51" s="152">
        <f t="shared" si="2"/>
        <v>0</v>
      </c>
      <c r="BD51" s="210"/>
      <c r="BE51" s="90">
        <f>IF('SCELTA CCNL'!$K$6="SI",BA51*19.25,BA51*17.5)</f>
        <v>0</v>
      </c>
      <c r="BF51" s="90">
        <f>IF('SCELTA CCNL'!$K$6="SI",BB51*38.5,BB51*35)</f>
        <v>0</v>
      </c>
      <c r="BG51" s="90">
        <f>IF('SCELTA CCNL'!$K$6="SI",BC51*55,BC51*50)</f>
        <v>0</v>
      </c>
      <c r="BH51" s="91">
        <f t="shared" si="3"/>
        <v>0</v>
      </c>
    </row>
    <row r="52" spans="1:60" s="21" customFormat="1" ht="18" customHeight="1" x14ac:dyDescent="0.3">
      <c r="A52" s="193"/>
      <c r="B52" s="194"/>
      <c r="C52" s="195"/>
      <c r="D52" s="196"/>
      <c r="E52" s="196"/>
      <c r="F52" s="196"/>
      <c r="G52" s="196"/>
      <c r="H52" s="196"/>
      <c r="I52" s="196"/>
      <c r="J52" s="197"/>
      <c r="K52" s="195"/>
      <c r="L52" s="196"/>
      <c r="M52" s="196"/>
      <c r="N52" s="196"/>
      <c r="O52" s="196"/>
      <c r="P52" s="196"/>
      <c r="Q52" s="196"/>
      <c r="R52" s="196"/>
      <c r="S52" s="196"/>
      <c r="T52" s="196"/>
      <c r="U52" s="196"/>
      <c r="V52" s="196"/>
      <c r="W52" s="196"/>
      <c r="X52" s="196"/>
      <c r="Y52" s="196"/>
      <c r="Z52" s="196"/>
      <c r="AA52" s="196"/>
      <c r="AB52" s="196"/>
      <c r="AC52" s="196"/>
      <c r="AD52" s="196"/>
      <c r="AE52" s="196"/>
      <c r="AF52" s="196"/>
      <c r="AG52" s="196"/>
      <c r="AH52" s="196"/>
      <c r="AI52" s="196"/>
      <c r="AJ52" s="196"/>
      <c r="AK52" s="196"/>
      <c r="AL52" s="196"/>
      <c r="AM52" s="198"/>
      <c r="AN52" s="194"/>
      <c r="AO52" s="195"/>
      <c r="AP52" s="195"/>
      <c r="AQ52" s="196"/>
      <c r="AR52" s="196"/>
      <c r="AS52" s="196"/>
      <c r="AT52" s="196"/>
      <c r="AU52" s="197"/>
      <c r="AV52" s="199"/>
      <c r="AW52" s="364"/>
      <c r="AX52" s="200"/>
      <c r="AY52" s="200"/>
      <c r="AZ52" s="201"/>
      <c r="BA52" s="120">
        <f t="shared" si="4"/>
        <v>0</v>
      </c>
      <c r="BB52" s="118">
        <f t="shared" si="5"/>
        <v>0</v>
      </c>
      <c r="BC52" s="152">
        <f t="shared" si="2"/>
        <v>0</v>
      </c>
      <c r="BD52" s="210"/>
      <c r="BE52" s="90">
        <f>IF('SCELTA CCNL'!$K$6="SI",BA52*19.25,BA52*17.5)</f>
        <v>0</v>
      </c>
      <c r="BF52" s="90">
        <f>IF('SCELTA CCNL'!$K$6="SI",BB52*38.5,BB52*35)</f>
        <v>0</v>
      </c>
      <c r="BG52" s="90">
        <f>IF('SCELTA CCNL'!$K$6="SI",BC52*55,BC52*50)</f>
        <v>0</v>
      </c>
      <c r="BH52" s="91">
        <f t="shared" si="3"/>
        <v>0</v>
      </c>
    </row>
    <row r="53" spans="1:60" s="21" customFormat="1" ht="18" customHeight="1" x14ac:dyDescent="0.3">
      <c r="A53" s="193"/>
      <c r="B53" s="194"/>
      <c r="C53" s="195"/>
      <c r="D53" s="196"/>
      <c r="E53" s="196"/>
      <c r="F53" s="196"/>
      <c r="G53" s="196"/>
      <c r="H53" s="196"/>
      <c r="I53" s="196"/>
      <c r="J53" s="197"/>
      <c r="K53" s="195"/>
      <c r="L53" s="196"/>
      <c r="M53" s="196"/>
      <c r="N53" s="196"/>
      <c r="O53" s="196"/>
      <c r="P53" s="196"/>
      <c r="Q53" s="196"/>
      <c r="R53" s="196"/>
      <c r="S53" s="196"/>
      <c r="T53" s="196"/>
      <c r="U53" s="196"/>
      <c r="V53" s="196"/>
      <c r="W53" s="196"/>
      <c r="X53" s="196"/>
      <c r="Y53" s="196"/>
      <c r="Z53" s="196"/>
      <c r="AA53" s="196"/>
      <c r="AB53" s="196"/>
      <c r="AC53" s="196"/>
      <c r="AD53" s="196"/>
      <c r="AE53" s="196"/>
      <c r="AF53" s="196"/>
      <c r="AG53" s="196"/>
      <c r="AH53" s="196"/>
      <c r="AI53" s="196"/>
      <c r="AJ53" s="196"/>
      <c r="AK53" s="196"/>
      <c r="AL53" s="196"/>
      <c r="AM53" s="198"/>
      <c r="AN53" s="194"/>
      <c r="AO53" s="195"/>
      <c r="AP53" s="195"/>
      <c r="AQ53" s="196"/>
      <c r="AR53" s="196"/>
      <c r="AS53" s="196"/>
      <c r="AT53" s="196"/>
      <c r="AU53" s="197"/>
      <c r="AV53" s="199"/>
      <c r="AW53" s="364"/>
      <c r="AX53" s="200"/>
      <c r="AY53" s="200"/>
      <c r="AZ53" s="201"/>
      <c r="BA53" s="120">
        <f t="shared" si="4"/>
        <v>0</v>
      </c>
      <c r="BB53" s="118">
        <f t="shared" si="5"/>
        <v>0</v>
      </c>
      <c r="BC53" s="152">
        <f t="shared" si="2"/>
        <v>0</v>
      </c>
      <c r="BD53" s="210"/>
      <c r="BE53" s="90">
        <f>IF('SCELTA CCNL'!$K$6="SI",BA53*19.25,BA53*17.5)</f>
        <v>0</v>
      </c>
      <c r="BF53" s="90">
        <f>IF('SCELTA CCNL'!$K$6="SI",BB53*38.5,BB53*35)</f>
        <v>0</v>
      </c>
      <c r="BG53" s="90">
        <f>IF('SCELTA CCNL'!$K$6="SI",BC53*55,BC53*50)</f>
        <v>0</v>
      </c>
      <c r="BH53" s="91">
        <f t="shared" si="3"/>
        <v>0</v>
      </c>
    </row>
    <row r="54" spans="1:60" s="21" customFormat="1" ht="18" customHeight="1" x14ac:dyDescent="0.3">
      <c r="A54" s="193"/>
      <c r="B54" s="194"/>
      <c r="C54" s="195"/>
      <c r="D54" s="196"/>
      <c r="E54" s="196"/>
      <c r="F54" s="196"/>
      <c r="G54" s="196"/>
      <c r="H54" s="196"/>
      <c r="I54" s="196"/>
      <c r="J54" s="197"/>
      <c r="K54" s="195"/>
      <c r="L54" s="196"/>
      <c r="M54" s="196"/>
      <c r="N54" s="196"/>
      <c r="O54" s="196"/>
      <c r="P54" s="196"/>
      <c r="Q54" s="196"/>
      <c r="R54" s="196"/>
      <c r="S54" s="196"/>
      <c r="T54" s="196"/>
      <c r="U54" s="196"/>
      <c r="V54" s="196"/>
      <c r="W54" s="196"/>
      <c r="X54" s="196"/>
      <c r="Y54" s="196"/>
      <c r="Z54" s="196"/>
      <c r="AA54" s="196"/>
      <c r="AB54" s="196"/>
      <c r="AC54" s="196"/>
      <c r="AD54" s="196"/>
      <c r="AE54" s="196"/>
      <c r="AF54" s="196"/>
      <c r="AG54" s="196"/>
      <c r="AH54" s="196"/>
      <c r="AI54" s="196"/>
      <c r="AJ54" s="196"/>
      <c r="AK54" s="196"/>
      <c r="AL54" s="196"/>
      <c r="AM54" s="198"/>
      <c r="AN54" s="194"/>
      <c r="AO54" s="195"/>
      <c r="AP54" s="195"/>
      <c r="AQ54" s="196"/>
      <c r="AR54" s="196"/>
      <c r="AS54" s="196"/>
      <c r="AT54" s="196"/>
      <c r="AU54" s="197"/>
      <c r="AV54" s="199"/>
      <c r="AW54" s="364"/>
      <c r="AX54" s="200"/>
      <c r="AY54" s="200"/>
      <c r="AZ54" s="201"/>
      <c r="BA54" s="120">
        <f t="shared" si="4"/>
        <v>0</v>
      </c>
      <c r="BB54" s="118">
        <f t="shared" si="5"/>
        <v>0</v>
      </c>
      <c r="BC54" s="152">
        <f t="shared" si="2"/>
        <v>0</v>
      </c>
      <c r="BD54" s="210"/>
      <c r="BE54" s="90">
        <f>IF('SCELTA CCNL'!$K$6="SI",BA54*19.25,BA54*17.5)</f>
        <v>0</v>
      </c>
      <c r="BF54" s="90">
        <f>IF('SCELTA CCNL'!$K$6="SI",BB54*38.5,BB54*35)</f>
        <v>0</v>
      </c>
      <c r="BG54" s="90">
        <f>IF('SCELTA CCNL'!$K$6="SI",BC54*55,BC54*50)</f>
        <v>0</v>
      </c>
      <c r="BH54" s="91">
        <f t="shared" si="3"/>
        <v>0</v>
      </c>
    </row>
    <row r="55" spans="1:60" s="21" customFormat="1" ht="18" customHeight="1" x14ac:dyDescent="0.3">
      <c r="A55" s="193"/>
      <c r="B55" s="194"/>
      <c r="C55" s="195"/>
      <c r="D55" s="196"/>
      <c r="E55" s="196"/>
      <c r="F55" s="196"/>
      <c r="G55" s="196"/>
      <c r="H55" s="196"/>
      <c r="I55" s="196"/>
      <c r="J55" s="197"/>
      <c r="K55" s="195"/>
      <c r="L55" s="196"/>
      <c r="M55" s="196"/>
      <c r="N55" s="196"/>
      <c r="O55" s="196"/>
      <c r="P55" s="196"/>
      <c r="Q55" s="196"/>
      <c r="R55" s="196"/>
      <c r="S55" s="196"/>
      <c r="T55" s="196"/>
      <c r="U55" s="196"/>
      <c r="V55" s="196"/>
      <c r="W55" s="196"/>
      <c r="X55" s="196"/>
      <c r="Y55" s="196"/>
      <c r="Z55" s="196"/>
      <c r="AA55" s="196"/>
      <c r="AB55" s="196"/>
      <c r="AC55" s="196"/>
      <c r="AD55" s="196"/>
      <c r="AE55" s="196"/>
      <c r="AF55" s="196"/>
      <c r="AG55" s="196"/>
      <c r="AH55" s="196"/>
      <c r="AI55" s="196"/>
      <c r="AJ55" s="196"/>
      <c r="AK55" s="196"/>
      <c r="AL55" s="196"/>
      <c r="AM55" s="198"/>
      <c r="AN55" s="194"/>
      <c r="AO55" s="195"/>
      <c r="AP55" s="195"/>
      <c r="AQ55" s="196"/>
      <c r="AR55" s="196"/>
      <c r="AS55" s="196"/>
      <c r="AT55" s="196"/>
      <c r="AU55" s="197"/>
      <c r="AV55" s="199"/>
      <c r="AW55" s="364"/>
      <c r="AX55" s="200"/>
      <c r="AY55" s="200"/>
      <c r="AZ55" s="201"/>
      <c r="BA55" s="120">
        <f t="shared" si="4"/>
        <v>0</v>
      </c>
      <c r="BB55" s="118">
        <f t="shared" si="5"/>
        <v>0</v>
      </c>
      <c r="BC55" s="152">
        <f t="shared" si="2"/>
        <v>0</v>
      </c>
      <c r="BD55" s="210"/>
      <c r="BE55" s="90">
        <f>IF('SCELTA CCNL'!$K$6="SI",BA55*19.25,BA55*17.5)</f>
        <v>0</v>
      </c>
      <c r="BF55" s="90">
        <f>IF('SCELTA CCNL'!$K$6="SI",BB55*38.5,BB55*35)</f>
        <v>0</v>
      </c>
      <c r="BG55" s="90">
        <f>IF('SCELTA CCNL'!$K$6="SI",BC55*55,BC55*50)</f>
        <v>0</v>
      </c>
      <c r="BH55" s="91">
        <f t="shared" si="3"/>
        <v>0</v>
      </c>
    </row>
    <row r="56" spans="1:60" s="21" customFormat="1" ht="18" customHeight="1" x14ac:dyDescent="0.3">
      <c r="A56" s="193"/>
      <c r="B56" s="194"/>
      <c r="C56" s="195"/>
      <c r="D56" s="196"/>
      <c r="E56" s="196"/>
      <c r="F56" s="196"/>
      <c r="G56" s="196"/>
      <c r="H56" s="196"/>
      <c r="I56" s="196"/>
      <c r="J56" s="197"/>
      <c r="K56" s="195"/>
      <c r="L56" s="196"/>
      <c r="M56" s="196"/>
      <c r="N56" s="196"/>
      <c r="O56" s="196"/>
      <c r="P56" s="196"/>
      <c r="Q56" s="196"/>
      <c r="R56" s="196"/>
      <c r="S56" s="196"/>
      <c r="T56" s="196"/>
      <c r="U56" s="196"/>
      <c r="V56" s="196"/>
      <c r="W56" s="196"/>
      <c r="X56" s="196"/>
      <c r="Y56" s="196"/>
      <c r="Z56" s="196"/>
      <c r="AA56" s="196"/>
      <c r="AB56" s="196"/>
      <c r="AC56" s="196"/>
      <c r="AD56" s="196"/>
      <c r="AE56" s="196"/>
      <c r="AF56" s="196"/>
      <c r="AG56" s="196"/>
      <c r="AH56" s="196"/>
      <c r="AI56" s="196"/>
      <c r="AJ56" s="196"/>
      <c r="AK56" s="196"/>
      <c r="AL56" s="196"/>
      <c r="AM56" s="198"/>
      <c r="AN56" s="194"/>
      <c r="AO56" s="195"/>
      <c r="AP56" s="195"/>
      <c r="AQ56" s="196"/>
      <c r="AR56" s="196"/>
      <c r="AS56" s="196"/>
      <c r="AT56" s="196"/>
      <c r="AU56" s="197"/>
      <c r="AV56" s="199"/>
      <c r="AW56" s="364"/>
      <c r="AX56" s="200"/>
      <c r="AY56" s="200"/>
      <c r="AZ56" s="201"/>
      <c r="BA56" s="120">
        <f t="shared" si="4"/>
        <v>0</v>
      </c>
      <c r="BB56" s="118">
        <f t="shared" si="5"/>
        <v>0</v>
      </c>
      <c r="BC56" s="152">
        <f t="shared" si="2"/>
        <v>0</v>
      </c>
      <c r="BD56" s="210"/>
      <c r="BE56" s="90">
        <f>IF('SCELTA CCNL'!$K$6="SI",BA56*19.25,BA56*17.5)</f>
        <v>0</v>
      </c>
      <c r="BF56" s="90">
        <f>IF('SCELTA CCNL'!$K$6="SI",BB56*38.5,BB56*35)</f>
        <v>0</v>
      </c>
      <c r="BG56" s="90">
        <f>IF('SCELTA CCNL'!$K$6="SI",BC56*55,BC56*50)</f>
        <v>0</v>
      </c>
      <c r="BH56" s="91">
        <f t="shared" si="3"/>
        <v>0</v>
      </c>
    </row>
    <row r="57" spans="1:60" s="21" customFormat="1" ht="18" customHeight="1" x14ac:dyDescent="0.3">
      <c r="A57" s="193"/>
      <c r="B57" s="194"/>
      <c r="C57" s="195"/>
      <c r="D57" s="196"/>
      <c r="E57" s="196"/>
      <c r="F57" s="196"/>
      <c r="G57" s="196"/>
      <c r="H57" s="196"/>
      <c r="I57" s="196"/>
      <c r="J57" s="197"/>
      <c r="K57" s="195"/>
      <c r="L57" s="196"/>
      <c r="M57" s="196"/>
      <c r="N57" s="196"/>
      <c r="O57" s="196"/>
      <c r="P57" s="196"/>
      <c r="Q57" s="196"/>
      <c r="R57" s="196"/>
      <c r="S57" s="196"/>
      <c r="T57" s="196"/>
      <c r="U57" s="196"/>
      <c r="V57" s="196"/>
      <c r="W57" s="196"/>
      <c r="X57" s="196"/>
      <c r="Y57" s="196"/>
      <c r="Z57" s="196"/>
      <c r="AA57" s="196"/>
      <c r="AB57" s="196"/>
      <c r="AC57" s="196"/>
      <c r="AD57" s="196"/>
      <c r="AE57" s="196"/>
      <c r="AF57" s="196"/>
      <c r="AG57" s="196"/>
      <c r="AH57" s="196"/>
      <c r="AI57" s="196"/>
      <c r="AJ57" s="196"/>
      <c r="AK57" s="196"/>
      <c r="AL57" s="196"/>
      <c r="AM57" s="198"/>
      <c r="AN57" s="194"/>
      <c r="AO57" s="195"/>
      <c r="AP57" s="195"/>
      <c r="AQ57" s="196"/>
      <c r="AR57" s="196"/>
      <c r="AS57" s="196"/>
      <c r="AT57" s="196"/>
      <c r="AU57" s="197"/>
      <c r="AV57" s="199"/>
      <c r="AW57" s="364"/>
      <c r="AX57" s="200"/>
      <c r="AY57" s="200"/>
      <c r="AZ57" s="201"/>
      <c r="BA57" s="120">
        <f t="shared" si="4"/>
        <v>0</v>
      </c>
      <c r="BB57" s="118">
        <f t="shared" si="5"/>
        <v>0</v>
      </c>
      <c r="BC57" s="152">
        <f t="shared" si="2"/>
        <v>0</v>
      </c>
      <c r="BD57" s="210"/>
      <c r="BE57" s="90">
        <f>IF('SCELTA CCNL'!$K$6="SI",BA57*19.25,BA57*17.5)</f>
        <v>0</v>
      </c>
      <c r="BF57" s="90">
        <f>IF('SCELTA CCNL'!$K$6="SI",BB57*38.5,BB57*35)</f>
        <v>0</v>
      </c>
      <c r="BG57" s="90">
        <f>IF('SCELTA CCNL'!$K$6="SI",BC57*55,BC57*50)</f>
        <v>0</v>
      </c>
      <c r="BH57" s="91">
        <f t="shared" si="3"/>
        <v>0</v>
      </c>
    </row>
    <row r="58" spans="1:60" s="21" customFormat="1" ht="18" customHeight="1" x14ac:dyDescent="0.3">
      <c r="A58" s="193"/>
      <c r="B58" s="194"/>
      <c r="C58" s="195"/>
      <c r="D58" s="196"/>
      <c r="E58" s="196"/>
      <c r="F58" s="196"/>
      <c r="G58" s="196"/>
      <c r="H58" s="196"/>
      <c r="I58" s="196"/>
      <c r="J58" s="197"/>
      <c r="K58" s="195"/>
      <c r="L58" s="196"/>
      <c r="M58" s="196"/>
      <c r="N58" s="196"/>
      <c r="O58" s="196"/>
      <c r="P58" s="196"/>
      <c r="Q58" s="196"/>
      <c r="R58" s="196"/>
      <c r="S58" s="196"/>
      <c r="T58" s="196"/>
      <c r="U58" s="196"/>
      <c r="V58" s="196"/>
      <c r="W58" s="196"/>
      <c r="X58" s="196"/>
      <c r="Y58" s="196"/>
      <c r="Z58" s="196"/>
      <c r="AA58" s="196"/>
      <c r="AB58" s="196"/>
      <c r="AC58" s="196"/>
      <c r="AD58" s="196"/>
      <c r="AE58" s="196"/>
      <c r="AF58" s="196"/>
      <c r="AG58" s="196"/>
      <c r="AH58" s="196"/>
      <c r="AI58" s="196"/>
      <c r="AJ58" s="196"/>
      <c r="AK58" s="196"/>
      <c r="AL58" s="196"/>
      <c r="AM58" s="198"/>
      <c r="AN58" s="194"/>
      <c r="AO58" s="195"/>
      <c r="AP58" s="195"/>
      <c r="AQ58" s="196"/>
      <c r="AR58" s="196"/>
      <c r="AS58" s="196"/>
      <c r="AT58" s="196"/>
      <c r="AU58" s="197"/>
      <c r="AV58" s="199"/>
      <c r="AW58" s="364"/>
      <c r="AX58" s="200"/>
      <c r="AY58" s="200"/>
      <c r="AZ58" s="201"/>
      <c r="BA58" s="120">
        <f t="shared" si="4"/>
        <v>0</v>
      </c>
      <c r="BB58" s="118">
        <f t="shared" si="5"/>
        <v>0</v>
      </c>
      <c r="BC58" s="152">
        <f t="shared" si="2"/>
        <v>0</v>
      </c>
      <c r="BD58" s="210"/>
      <c r="BE58" s="90">
        <f>IF('SCELTA CCNL'!$K$6="SI",BA58*19.25,BA58*17.5)</f>
        <v>0</v>
      </c>
      <c r="BF58" s="90">
        <f>IF('SCELTA CCNL'!$K$6="SI",BB58*38.5,BB58*35)</f>
        <v>0</v>
      </c>
      <c r="BG58" s="90">
        <f>IF('SCELTA CCNL'!$K$6="SI",BC58*55,BC58*50)</f>
        <v>0</v>
      </c>
      <c r="BH58" s="91">
        <f t="shared" si="3"/>
        <v>0</v>
      </c>
    </row>
    <row r="59" spans="1:60" s="21" customFormat="1" ht="18" customHeight="1" x14ac:dyDescent="0.3">
      <c r="A59" s="193"/>
      <c r="B59" s="194"/>
      <c r="C59" s="195"/>
      <c r="D59" s="196"/>
      <c r="E59" s="196"/>
      <c r="F59" s="196"/>
      <c r="G59" s="196"/>
      <c r="H59" s="196"/>
      <c r="I59" s="196"/>
      <c r="J59" s="197"/>
      <c r="K59" s="195"/>
      <c r="L59" s="196"/>
      <c r="M59" s="196"/>
      <c r="N59" s="196"/>
      <c r="O59" s="196"/>
      <c r="P59" s="196"/>
      <c r="Q59" s="196"/>
      <c r="R59" s="196"/>
      <c r="S59" s="196"/>
      <c r="T59" s="196"/>
      <c r="U59" s="196"/>
      <c r="V59" s="196"/>
      <c r="W59" s="196"/>
      <c r="X59" s="196"/>
      <c r="Y59" s="196"/>
      <c r="Z59" s="196"/>
      <c r="AA59" s="196"/>
      <c r="AB59" s="196"/>
      <c r="AC59" s="196"/>
      <c r="AD59" s="196"/>
      <c r="AE59" s="196"/>
      <c r="AF59" s="196"/>
      <c r="AG59" s="196"/>
      <c r="AH59" s="196"/>
      <c r="AI59" s="196"/>
      <c r="AJ59" s="196"/>
      <c r="AK59" s="196"/>
      <c r="AL59" s="196"/>
      <c r="AM59" s="198"/>
      <c r="AN59" s="194"/>
      <c r="AO59" s="195"/>
      <c r="AP59" s="195"/>
      <c r="AQ59" s="196"/>
      <c r="AR59" s="196"/>
      <c r="AS59" s="196"/>
      <c r="AT59" s="196"/>
      <c r="AU59" s="197"/>
      <c r="AV59" s="199"/>
      <c r="AW59" s="364"/>
      <c r="AX59" s="200"/>
      <c r="AY59" s="200"/>
      <c r="AZ59" s="201"/>
      <c r="BA59" s="120">
        <f t="shared" si="4"/>
        <v>0</v>
      </c>
      <c r="BB59" s="118">
        <f t="shared" si="5"/>
        <v>0</v>
      </c>
      <c r="BC59" s="152">
        <f t="shared" si="2"/>
        <v>0</v>
      </c>
      <c r="BD59" s="210"/>
      <c r="BE59" s="90">
        <f>IF('SCELTA CCNL'!$K$6="SI",BA59*19.25,BA59*17.5)</f>
        <v>0</v>
      </c>
      <c r="BF59" s="90">
        <f>IF('SCELTA CCNL'!$K$6="SI",BB59*38.5,BB59*35)</f>
        <v>0</v>
      </c>
      <c r="BG59" s="90">
        <f>IF('SCELTA CCNL'!$K$6="SI",BC59*55,BC59*50)</f>
        <v>0</v>
      </c>
      <c r="BH59" s="91">
        <f t="shared" si="3"/>
        <v>0</v>
      </c>
    </row>
    <row r="60" spans="1:60" s="21" customFormat="1" ht="18" customHeight="1" x14ac:dyDescent="0.3">
      <c r="A60" s="193"/>
      <c r="B60" s="194"/>
      <c r="C60" s="195"/>
      <c r="D60" s="196"/>
      <c r="E60" s="196"/>
      <c r="F60" s="196"/>
      <c r="G60" s="196"/>
      <c r="H60" s="196"/>
      <c r="I60" s="196"/>
      <c r="J60" s="197"/>
      <c r="K60" s="195"/>
      <c r="L60" s="196"/>
      <c r="M60" s="196"/>
      <c r="N60" s="196"/>
      <c r="O60" s="196"/>
      <c r="P60" s="196"/>
      <c r="Q60" s="196"/>
      <c r="R60" s="196"/>
      <c r="S60" s="196"/>
      <c r="T60" s="196"/>
      <c r="U60" s="196"/>
      <c r="V60" s="196"/>
      <c r="W60" s="196"/>
      <c r="X60" s="196"/>
      <c r="Y60" s="196"/>
      <c r="Z60" s="196"/>
      <c r="AA60" s="196"/>
      <c r="AB60" s="196"/>
      <c r="AC60" s="196"/>
      <c r="AD60" s="196"/>
      <c r="AE60" s="196"/>
      <c r="AF60" s="196"/>
      <c r="AG60" s="196"/>
      <c r="AH60" s="196"/>
      <c r="AI60" s="196"/>
      <c r="AJ60" s="196"/>
      <c r="AK60" s="196"/>
      <c r="AL60" s="196"/>
      <c r="AM60" s="198"/>
      <c r="AN60" s="194"/>
      <c r="AO60" s="195"/>
      <c r="AP60" s="195"/>
      <c r="AQ60" s="196"/>
      <c r="AR60" s="196"/>
      <c r="AS60" s="196"/>
      <c r="AT60" s="196"/>
      <c r="AU60" s="197"/>
      <c r="AV60" s="199"/>
      <c r="AW60" s="364"/>
      <c r="AX60" s="200"/>
      <c r="AY60" s="200"/>
      <c r="AZ60" s="201"/>
      <c r="BA60" s="120">
        <f t="shared" si="4"/>
        <v>0</v>
      </c>
      <c r="BB60" s="118">
        <f t="shared" si="5"/>
        <v>0</v>
      </c>
      <c r="BC60" s="152">
        <f t="shared" si="2"/>
        <v>0</v>
      </c>
      <c r="BD60" s="210"/>
      <c r="BE60" s="90">
        <f>IF('SCELTA CCNL'!$K$6="SI",BA60*19.25,BA60*17.5)</f>
        <v>0</v>
      </c>
      <c r="BF60" s="90">
        <f>IF('SCELTA CCNL'!$K$6="SI",BB60*38.5,BB60*35)</f>
        <v>0</v>
      </c>
      <c r="BG60" s="90">
        <f>IF('SCELTA CCNL'!$K$6="SI",BC60*55,BC60*50)</f>
        <v>0</v>
      </c>
      <c r="BH60" s="91">
        <f t="shared" si="3"/>
        <v>0</v>
      </c>
    </row>
    <row r="61" spans="1:60" s="21" customFormat="1" ht="18" customHeight="1" x14ac:dyDescent="0.3">
      <c r="A61" s="193"/>
      <c r="B61" s="194"/>
      <c r="C61" s="195"/>
      <c r="D61" s="196"/>
      <c r="E61" s="196"/>
      <c r="F61" s="196"/>
      <c r="G61" s="196"/>
      <c r="H61" s="196"/>
      <c r="I61" s="196"/>
      <c r="J61" s="197"/>
      <c r="K61" s="195"/>
      <c r="L61" s="196"/>
      <c r="M61" s="196"/>
      <c r="N61" s="196"/>
      <c r="O61" s="196"/>
      <c r="P61" s="196"/>
      <c r="Q61" s="196"/>
      <c r="R61" s="196"/>
      <c r="S61" s="196"/>
      <c r="T61" s="196"/>
      <c r="U61" s="196"/>
      <c r="V61" s="196"/>
      <c r="W61" s="196"/>
      <c r="X61" s="196"/>
      <c r="Y61" s="196"/>
      <c r="Z61" s="196"/>
      <c r="AA61" s="196"/>
      <c r="AB61" s="196"/>
      <c r="AC61" s="196"/>
      <c r="AD61" s="196"/>
      <c r="AE61" s="196"/>
      <c r="AF61" s="196"/>
      <c r="AG61" s="196"/>
      <c r="AH61" s="196"/>
      <c r="AI61" s="196"/>
      <c r="AJ61" s="196"/>
      <c r="AK61" s="196"/>
      <c r="AL61" s="196"/>
      <c r="AM61" s="198"/>
      <c r="AN61" s="194"/>
      <c r="AO61" s="195"/>
      <c r="AP61" s="195"/>
      <c r="AQ61" s="196"/>
      <c r="AR61" s="196"/>
      <c r="AS61" s="196"/>
      <c r="AT61" s="196"/>
      <c r="AU61" s="197"/>
      <c r="AV61" s="199"/>
      <c r="AW61" s="364"/>
      <c r="AX61" s="200"/>
      <c r="AY61" s="200"/>
      <c r="AZ61" s="201"/>
      <c r="BA61" s="120">
        <f t="shared" si="4"/>
        <v>0</v>
      </c>
      <c r="BB61" s="118">
        <f t="shared" si="5"/>
        <v>0</v>
      </c>
      <c r="BC61" s="152">
        <f t="shared" si="2"/>
        <v>0</v>
      </c>
      <c r="BD61" s="210"/>
      <c r="BE61" s="90">
        <f>IF('SCELTA CCNL'!$K$6="SI",BA61*19.25,BA61*17.5)</f>
        <v>0</v>
      </c>
      <c r="BF61" s="90">
        <f>IF('SCELTA CCNL'!$K$6="SI",BB61*38.5,BB61*35)</f>
        <v>0</v>
      </c>
      <c r="BG61" s="90">
        <f>IF('SCELTA CCNL'!$K$6="SI",BC61*55,BC61*50)</f>
        <v>0</v>
      </c>
      <c r="BH61" s="91">
        <f t="shared" si="3"/>
        <v>0</v>
      </c>
    </row>
    <row r="62" spans="1:60" s="21" customFormat="1" ht="18" customHeight="1" x14ac:dyDescent="0.3">
      <c r="A62" s="193"/>
      <c r="B62" s="194"/>
      <c r="C62" s="195"/>
      <c r="D62" s="196"/>
      <c r="E62" s="196"/>
      <c r="F62" s="196"/>
      <c r="G62" s="196"/>
      <c r="H62" s="196"/>
      <c r="I62" s="196"/>
      <c r="J62" s="197"/>
      <c r="K62" s="195"/>
      <c r="L62" s="196"/>
      <c r="M62" s="196"/>
      <c r="N62" s="196"/>
      <c r="O62" s="196"/>
      <c r="P62" s="196"/>
      <c r="Q62" s="196"/>
      <c r="R62" s="196"/>
      <c r="S62" s="196"/>
      <c r="T62" s="196"/>
      <c r="U62" s="196"/>
      <c r="V62" s="196"/>
      <c r="W62" s="196"/>
      <c r="X62" s="196"/>
      <c r="Y62" s="196"/>
      <c r="Z62" s="196"/>
      <c r="AA62" s="196"/>
      <c r="AB62" s="196"/>
      <c r="AC62" s="196"/>
      <c r="AD62" s="196"/>
      <c r="AE62" s="196"/>
      <c r="AF62" s="196"/>
      <c r="AG62" s="196"/>
      <c r="AH62" s="196"/>
      <c r="AI62" s="196"/>
      <c r="AJ62" s="196"/>
      <c r="AK62" s="196"/>
      <c r="AL62" s="196"/>
      <c r="AM62" s="198"/>
      <c r="AN62" s="194"/>
      <c r="AO62" s="195"/>
      <c r="AP62" s="195"/>
      <c r="AQ62" s="196"/>
      <c r="AR62" s="196"/>
      <c r="AS62" s="196"/>
      <c r="AT62" s="196"/>
      <c r="AU62" s="197"/>
      <c r="AV62" s="199"/>
      <c r="AW62" s="364"/>
      <c r="AX62" s="200"/>
      <c r="AY62" s="200"/>
      <c r="AZ62" s="201"/>
      <c r="BA62" s="120">
        <f t="shared" si="4"/>
        <v>0</v>
      </c>
      <c r="BB62" s="118">
        <f t="shared" si="5"/>
        <v>0</v>
      </c>
      <c r="BC62" s="152">
        <f t="shared" si="2"/>
        <v>0</v>
      </c>
      <c r="BD62" s="210"/>
      <c r="BE62" s="90">
        <f>IF('SCELTA CCNL'!$K$6="SI",BA62*19.25,BA62*17.5)</f>
        <v>0</v>
      </c>
      <c r="BF62" s="90">
        <f>IF('SCELTA CCNL'!$K$6="SI",BB62*38.5,BB62*35)</f>
        <v>0</v>
      </c>
      <c r="BG62" s="90">
        <f>IF('SCELTA CCNL'!$K$6="SI",BC62*55,BC62*50)</f>
        <v>0</v>
      </c>
      <c r="BH62" s="91">
        <f t="shared" si="3"/>
        <v>0</v>
      </c>
    </row>
    <row r="63" spans="1:60" s="21" customFormat="1" ht="18" customHeight="1" x14ac:dyDescent="0.3">
      <c r="A63" s="193"/>
      <c r="B63" s="194"/>
      <c r="C63" s="195"/>
      <c r="D63" s="196"/>
      <c r="E63" s="196"/>
      <c r="F63" s="196"/>
      <c r="G63" s="196"/>
      <c r="H63" s="196"/>
      <c r="I63" s="196"/>
      <c r="J63" s="197"/>
      <c r="K63" s="195"/>
      <c r="L63" s="196"/>
      <c r="M63" s="196"/>
      <c r="N63" s="196"/>
      <c r="O63" s="196"/>
      <c r="P63" s="196"/>
      <c r="Q63" s="196"/>
      <c r="R63" s="196"/>
      <c r="S63" s="196"/>
      <c r="T63" s="196"/>
      <c r="U63" s="196"/>
      <c r="V63" s="196"/>
      <c r="W63" s="196"/>
      <c r="X63" s="196"/>
      <c r="Y63" s="196"/>
      <c r="Z63" s="196"/>
      <c r="AA63" s="196"/>
      <c r="AB63" s="196"/>
      <c r="AC63" s="196"/>
      <c r="AD63" s="196"/>
      <c r="AE63" s="196"/>
      <c r="AF63" s="196"/>
      <c r="AG63" s="196"/>
      <c r="AH63" s="196"/>
      <c r="AI63" s="196"/>
      <c r="AJ63" s="196"/>
      <c r="AK63" s="196"/>
      <c r="AL63" s="196"/>
      <c r="AM63" s="198"/>
      <c r="AN63" s="194"/>
      <c r="AO63" s="195"/>
      <c r="AP63" s="195"/>
      <c r="AQ63" s="196"/>
      <c r="AR63" s="196"/>
      <c r="AS63" s="196"/>
      <c r="AT63" s="196"/>
      <c r="AU63" s="197"/>
      <c r="AV63" s="199"/>
      <c r="AW63" s="364"/>
      <c r="AX63" s="200"/>
      <c r="AY63" s="200"/>
      <c r="AZ63" s="201"/>
      <c r="BA63" s="120">
        <f t="shared" si="4"/>
        <v>0</v>
      </c>
      <c r="BB63" s="118">
        <f t="shared" si="5"/>
        <v>0</v>
      </c>
      <c r="BC63" s="152">
        <f t="shared" si="2"/>
        <v>0</v>
      </c>
      <c r="BD63" s="210"/>
      <c r="BE63" s="90">
        <f>IF('SCELTA CCNL'!$K$6="SI",BA63*19.25,BA63*17.5)</f>
        <v>0</v>
      </c>
      <c r="BF63" s="90">
        <f>IF('SCELTA CCNL'!$K$6="SI",BB63*38.5,BB63*35)</f>
        <v>0</v>
      </c>
      <c r="BG63" s="90">
        <f>IF('SCELTA CCNL'!$K$6="SI",BC63*55,BC63*50)</f>
        <v>0</v>
      </c>
      <c r="BH63" s="91">
        <f t="shared" si="3"/>
        <v>0</v>
      </c>
    </row>
    <row r="64" spans="1:60" s="21" customFormat="1" ht="18" customHeight="1" x14ac:dyDescent="0.3">
      <c r="A64" s="193"/>
      <c r="B64" s="194"/>
      <c r="C64" s="195"/>
      <c r="D64" s="196"/>
      <c r="E64" s="196"/>
      <c r="F64" s="196"/>
      <c r="G64" s="196"/>
      <c r="H64" s="196"/>
      <c r="I64" s="196"/>
      <c r="J64" s="197"/>
      <c r="K64" s="195"/>
      <c r="L64" s="196"/>
      <c r="M64" s="196"/>
      <c r="N64" s="196"/>
      <c r="O64" s="196"/>
      <c r="P64" s="196"/>
      <c r="Q64" s="196"/>
      <c r="R64" s="196"/>
      <c r="S64" s="196"/>
      <c r="T64" s="196"/>
      <c r="U64" s="196"/>
      <c r="V64" s="196"/>
      <c r="W64" s="196"/>
      <c r="X64" s="196"/>
      <c r="Y64" s="196"/>
      <c r="Z64" s="196"/>
      <c r="AA64" s="196"/>
      <c r="AB64" s="196"/>
      <c r="AC64" s="196"/>
      <c r="AD64" s="196"/>
      <c r="AE64" s="196"/>
      <c r="AF64" s="196"/>
      <c r="AG64" s="196"/>
      <c r="AH64" s="196"/>
      <c r="AI64" s="196"/>
      <c r="AJ64" s="196"/>
      <c r="AK64" s="196"/>
      <c r="AL64" s="196"/>
      <c r="AM64" s="198"/>
      <c r="AN64" s="194"/>
      <c r="AO64" s="195"/>
      <c r="AP64" s="195"/>
      <c r="AQ64" s="196"/>
      <c r="AR64" s="196"/>
      <c r="AS64" s="196"/>
      <c r="AT64" s="196"/>
      <c r="AU64" s="197"/>
      <c r="AV64" s="199"/>
      <c r="AW64" s="364"/>
      <c r="AX64" s="200"/>
      <c r="AY64" s="200"/>
      <c r="AZ64" s="201"/>
      <c r="BA64" s="120">
        <f t="shared" si="4"/>
        <v>0</v>
      </c>
      <c r="BB64" s="118">
        <f t="shared" si="5"/>
        <v>0</v>
      </c>
      <c r="BC64" s="152">
        <f t="shared" si="2"/>
        <v>0</v>
      </c>
      <c r="BD64" s="210"/>
      <c r="BE64" s="90">
        <f>IF('SCELTA CCNL'!$K$6="SI",BA64*19.25,BA64*17.5)</f>
        <v>0</v>
      </c>
      <c r="BF64" s="90">
        <f>IF('SCELTA CCNL'!$K$6="SI",BB64*38.5,BB64*35)</f>
        <v>0</v>
      </c>
      <c r="BG64" s="90">
        <f>IF('SCELTA CCNL'!$K$6="SI",BC64*55,BC64*50)</f>
        <v>0</v>
      </c>
      <c r="BH64" s="91">
        <f t="shared" si="3"/>
        <v>0</v>
      </c>
    </row>
    <row r="65" spans="1:60" s="21" customFormat="1" ht="18" customHeight="1" x14ac:dyDescent="0.3">
      <c r="A65" s="193"/>
      <c r="B65" s="194"/>
      <c r="C65" s="195"/>
      <c r="D65" s="196"/>
      <c r="E65" s="196"/>
      <c r="F65" s="196"/>
      <c r="G65" s="196"/>
      <c r="H65" s="196"/>
      <c r="I65" s="196"/>
      <c r="J65" s="197"/>
      <c r="K65" s="195"/>
      <c r="L65" s="196"/>
      <c r="M65" s="196"/>
      <c r="N65" s="196"/>
      <c r="O65" s="196"/>
      <c r="P65" s="196"/>
      <c r="Q65" s="196"/>
      <c r="R65" s="196"/>
      <c r="S65" s="196"/>
      <c r="T65" s="196"/>
      <c r="U65" s="196"/>
      <c r="V65" s="196"/>
      <c r="W65" s="196"/>
      <c r="X65" s="196"/>
      <c r="Y65" s="196"/>
      <c r="Z65" s="196"/>
      <c r="AA65" s="196"/>
      <c r="AB65" s="196"/>
      <c r="AC65" s="196"/>
      <c r="AD65" s="196"/>
      <c r="AE65" s="196"/>
      <c r="AF65" s="196"/>
      <c r="AG65" s="196"/>
      <c r="AH65" s="196"/>
      <c r="AI65" s="196"/>
      <c r="AJ65" s="196"/>
      <c r="AK65" s="196"/>
      <c r="AL65" s="196"/>
      <c r="AM65" s="198"/>
      <c r="AN65" s="194"/>
      <c r="AO65" s="195"/>
      <c r="AP65" s="195"/>
      <c r="AQ65" s="196"/>
      <c r="AR65" s="196"/>
      <c r="AS65" s="196"/>
      <c r="AT65" s="196"/>
      <c r="AU65" s="197"/>
      <c r="AV65" s="199"/>
      <c r="AW65" s="364"/>
      <c r="AX65" s="200"/>
      <c r="AY65" s="200"/>
      <c r="AZ65" s="201"/>
      <c r="BA65" s="120">
        <f t="shared" si="4"/>
        <v>0</v>
      </c>
      <c r="BB65" s="118">
        <f t="shared" si="5"/>
        <v>0</v>
      </c>
      <c r="BC65" s="152">
        <f t="shared" si="2"/>
        <v>0</v>
      </c>
      <c r="BD65" s="210"/>
      <c r="BE65" s="90">
        <f>IF('SCELTA CCNL'!$K$6="SI",BA65*19.25,BA65*17.5)</f>
        <v>0</v>
      </c>
      <c r="BF65" s="90">
        <f>IF('SCELTA CCNL'!$K$6="SI",BB65*38.5,BB65*35)</f>
        <v>0</v>
      </c>
      <c r="BG65" s="90">
        <f>IF('SCELTA CCNL'!$K$6="SI",BC65*55,BC65*50)</f>
        <v>0</v>
      </c>
      <c r="BH65" s="91">
        <f t="shared" si="3"/>
        <v>0</v>
      </c>
    </row>
    <row r="66" spans="1:60" s="21" customFormat="1" ht="18" customHeight="1" x14ac:dyDescent="0.3">
      <c r="A66" s="193"/>
      <c r="B66" s="194"/>
      <c r="C66" s="195"/>
      <c r="D66" s="196"/>
      <c r="E66" s="196"/>
      <c r="F66" s="196"/>
      <c r="G66" s="196"/>
      <c r="H66" s="196"/>
      <c r="I66" s="196"/>
      <c r="J66" s="197"/>
      <c r="K66" s="195"/>
      <c r="L66" s="196"/>
      <c r="M66" s="196"/>
      <c r="N66" s="196"/>
      <c r="O66" s="196"/>
      <c r="P66" s="196"/>
      <c r="Q66" s="196"/>
      <c r="R66" s="196"/>
      <c r="S66" s="196"/>
      <c r="T66" s="196"/>
      <c r="U66" s="196"/>
      <c r="V66" s="196"/>
      <c r="W66" s="196"/>
      <c r="X66" s="196"/>
      <c r="Y66" s="196"/>
      <c r="Z66" s="196"/>
      <c r="AA66" s="196"/>
      <c r="AB66" s="196"/>
      <c r="AC66" s="196"/>
      <c r="AD66" s="196"/>
      <c r="AE66" s="196"/>
      <c r="AF66" s="196"/>
      <c r="AG66" s="196"/>
      <c r="AH66" s="196"/>
      <c r="AI66" s="196"/>
      <c r="AJ66" s="196"/>
      <c r="AK66" s="196"/>
      <c r="AL66" s="196"/>
      <c r="AM66" s="198"/>
      <c r="AN66" s="194"/>
      <c r="AO66" s="195"/>
      <c r="AP66" s="195"/>
      <c r="AQ66" s="196"/>
      <c r="AR66" s="196"/>
      <c r="AS66" s="196"/>
      <c r="AT66" s="196"/>
      <c r="AU66" s="197"/>
      <c r="AV66" s="199"/>
      <c r="AW66" s="364"/>
      <c r="AX66" s="200"/>
      <c r="AY66" s="200"/>
      <c r="AZ66" s="201"/>
      <c r="BA66" s="120">
        <f t="shared" si="4"/>
        <v>0</v>
      </c>
      <c r="BB66" s="118">
        <f t="shared" si="5"/>
        <v>0</v>
      </c>
      <c r="BC66" s="152">
        <f t="shared" si="2"/>
        <v>0</v>
      </c>
      <c r="BD66" s="210"/>
      <c r="BE66" s="90">
        <f>IF('SCELTA CCNL'!$K$6="SI",BA66*19.25,BA66*17.5)</f>
        <v>0</v>
      </c>
      <c r="BF66" s="90">
        <f>IF('SCELTA CCNL'!$K$6="SI",BB66*38.5,BB66*35)</f>
        <v>0</v>
      </c>
      <c r="BG66" s="90">
        <f>IF('SCELTA CCNL'!$K$6="SI",BC66*55,BC66*50)</f>
        <v>0</v>
      </c>
      <c r="BH66" s="91">
        <f t="shared" si="3"/>
        <v>0</v>
      </c>
    </row>
    <row r="67" spans="1:60" s="21" customFormat="1" ht="18" customHeight="1" x14ac:dyDescent="0.3">
      <c r="A67" s="193"/>
      <c r="B67" s="202"/>
      <c r="C67" s="203"/>
      <c r="D67" s="196"/>
      <c r="E67" s="196"/>
      <c r="F67" s="196"/>
      <c r="G67" s="196"/>
      <c r="H67" s="196"/>
      <c r="I67" s="196"/>
      <c r="J67" s="197"/>
      <c r="K67" s="195"/>
      <c r="L67" s="196"/>
      <c r="M67" s="196"/>
      <c r="N67" s="196"/>
      <c r="O67" s="196"/>
      <c r="P67" s="196"/>
      <c r="Q67" s="196"/>
      <c r="R67" s="196"/>
      <c r="S67" s="196"/>
      <c r="T67" s="196"/>
      <c r="U67" s="196"/>
      <c r="V67" s="196"/>
      <c r="W67" s="196"/>
      <c r="X67" s="196"/>
      <c r="Y67" s="196"/>
      <c r="Z67" s="196"/>
      <c r="AA67" s="196"/>
      <c r="AB67" s="196"/>
      <c r="AC67" s="196"/>
      <c r="AD67" s="196"/>
      <c r="AE67" s="196"/>
      <c r="AF67" s="196"/>
      <c r="AG67" s="196"/>
      <c r="AH67" s="196"/>
      <c r="AI67" s="196"/>
      <c r="AJ67" s="196"/>
      <c r="AK67" s="196"/>
      <c r="AL67" s="196"/>
      <c r="AM67" s="198"/>
      <c r="AN67" s="194"/>
      <c r="AO67" s="195"/>
      <c r="AP67" s="195"/>
      <c r="AQ67" s="196"/>
      <c r="AR67" s="196"/>
      <c r="AS67" s="196"/>
      <c r="AT67" s="196"/>
      <c r="AU67" s="197"/>
      <c r="AV67" s="199"/>
      <c r="AW67" s="364"/>
      <c r="AX67" s="200"/>
      <c r="AY67" s="200"/>
      <c r="AZ67" s="201"/>
      <c r="BA67" s="120">
        <f t="shared" si="4"/>
        <v>0</v>
      </c>
      <c r="BB67" s="118">
        <f t="shared" si="5"/>
        <v>0</v>
      </c>
      <c r="BC67" s="152">
        <f t="shared" si="2"/>
        <v>0</v>
      </c>
      <c r="BD67" s="210"/>
      <c r="BE67" s="90">
        <f>IF('SCELTA CCNL'!$K$6="SI",BA67*19.25,BA67*17.5)</f>
        <v>0</v>
      </c>
      <c r="BF67" s="90">
        <f>IF('SCELTA CCNL'!$K$6="SI",BB67*38.5,BB67*35)</f>
        <v>0</v>
      </c>
      <c r="BG67" s="90">
        <f>IF('SCELTA CCNL'!$K$6="SI",BC67*55,BC67*50)</f>
        <v>0</v>
      </c>
      <c r="BH67" s="91">
        <f t="shared" si="3"/>
        <v>0</v>
      </c>
    </row>
    <row r="68" spans="1:60" s="21" customFormat="1" ht="18" customHeight="1" x14ac:dyDescent="0.3">
      <c r="A68" s="193"/>
      <c r="B68" s="194"/>
      <c r="C68" s="195"/>
      <c r="D68" s="196"/>
      <c r="E68" s="196"/>
      <c r="F68" s="196"/>
      <c r="G68" s="196"/>
      <c r="H68" s="196"/>
      <c r="I68" s="196"/>
      <c r="J68" s="197"/>
      <c r="K68" s="195"/>
      <c r="L68" s="196"/>
      <c r="M68" s="196"/>
      <c r="N68" s="196"/>
      <c r="O68" s="196"/>
      <c r="P68" s="196"/>
      <c r="Q68" s="196"/>
      <c r="R68" s="196"/>
      <c r="S68" s="196"/>
      <c r="T68" s="196"/>
      <c r="U68" s="196"/>
      <c r="V68" s="196"/>
      <c r="W68" s="196"/>
      <c r="X68" s="196"/>
      <c r="Y68" s="196"/>
      <c r="Z68" s="196"/>
      <c r="AA68" s="196"/>
      <c r="AB68" s="196"/>
      <c r="AC68" s="196"/>
      <c r="AD68" s="196"/>
      <c r="AE68" s="196"/>
      <c r="AF68" s="196"/>
      <c r="AG68" s="196"/>
      <c r="AH68" s="196"/>
      <c r="AI68" s="196"/>
      <c r="AJ68" s="196"/>
      <c r="AK68" s="196"/>
      <c r="AL68" s="196"/>
      <c r="AM68" s="198"/>
      <c r="AN68" s="194"/>
      <c r="AO68" s="195"/>
      <c r="AP68" s="195"/>
      <c r="AQ68" s="196"/>
      <c r="AR68" s="196"/>
      <c r="AS68" s="196"/>
      <c r="AT68" s="196"/>
      <c r="AU68" s="197"/>
      <c r="AV68" s="199"/>
      <c r="AW68" s="364"/>
      <c r="AX68" s="200"/>
      <c r="AY68" s="200"/>
      <c r="AZ68" s="201"/>
      <c r="BA68" s="120">
        <f t="shared" ref="BA68:BA79" si="6">SUM(K68:AM68)</f>
        <v>0</v>
      </c>
      <c r="BB68" s="118">
        <f t="shared" ref="BB68:BB79" si="7">SUM(AN68:AU68)</f>
        <v>0</v>
      </c>
      <c r="BC68" s="152">
        <f t="shared" si="2"/>
        <v>0</v>
      </c>
      <c r="BD68" s="210"/>
      <c r="BE68" s="90">
        <f>IF('SCELTA CCNL'!$K$6="SI",BA68*19.25,BA68*17.5)</f>
        <v>0</v>
      </c>
      <c r="BF68" s="90">
        <f>IF('SCELTA CCNL'!$K$6="SI",BB68*38.5,BB68*35)</f>
        <v>0</v>
      </c>
      <c r="BG68" s="90">
        <f>IF('SCELTA CCNL'!$K$6="SI",BC68*55,BC68*50)</f>
        <v>0</v>
      </c>
      <c r="BH68" s="91">
        <f t="shared" si="3"/>
        <v>0</v>
      </c>
    </row>
    <row r="69" spans="1:60" s="21" customFormat="1" ht="18" customHeight="1" x14ac:dyDescent="0.3">
      <c r="A69" s="193"/>
      <c r="B69" s="194"/>
      <c r="C69" s="195"/>
      <c r="D69" s="196"/>
      <c r="E69" s="196"/>
      <c r="F69" s="196"/>
      <c r="G69" s="196"/>
      <c r="H69" s="196"/>
      <c r="I69" s="196"/>
      <c r="J69" s="197"/>
      <c r="K69" s="195"/>
      <c r="L69" s="196"/>
      <c r="M69" s="196"/>
      <c r="N69" s="196"/>
      <c r="O69" s="196"/>
      <c r="P69" s="196"/>
      <c r="Q69" s="196"/>
      <c r="R69" s="196"/>
      <c r="S69" s="196"/>
      <c r="T69" s="196"/>
      <c r="U69" s="196"/>
      <c r="V69" s="196"/>
      <c r="W69" s="196"/>
      <c r="X69" s="196"/>
      <c r="Y69" s="196"/>
      <c r="Z69" s="196"/>
      <c r="AA69" s="196"/>
      <c r="AB69" s="196"/>
      <c r="AC69" s="196"/>
      <c r="AD69" s="196"/>
      <c r="AE69" s="196"/>
      <c r="AF69" s="196"/>
      <c r="AG69" s="196"/>
      <c r="AH69" s="196"/>
      <c r="AI69" s="196"/>
      <c r="AJ69" s="196"/>
      <c r="AK69" s="196"/>
      <c r="AL69" s="196"/>
      <c r="AM69" s="198"/>
      <c r="AN69" s="194"/>
      <c r="AO69" s="195"/>
      <c r="AP69" s="195"/>
      <c r="AQ69" s="196"/>
      <c r="AR69" s="196"/>
      <c r="AS69" s="196"/>
      <c r="AT69" s="196"/>
      <c r="AU69" s="197"/>
      <c r="AV69" s="199"/>
      <c r="AW69" s="364"/>
      <c r="AX69" s="200"/>
      <c r="AY69" s="200"/>
      <c r="AZ69" s="201"/>
      <c r="BA69" s="120">
        <f t="shared" si="6"/>
        <v>0</v>
      </c>
      <c r="BB69" s="118">
        <f t="shared" si="7"/>
        <v>0</v>
      </c>
      <c r="BC69" s="152">
        <f t="shared" ref="BC69:BC79" si="8">SUM(AV69:AZ69)</f>
        <v>0</v>
      </c>
      <c r="BD69" s="210"/>
      <c r="BE69" s="90">
        <f>IF('SCELTA CCNL'!$K$6="SI",BA69*19.25,BA69*17.5)</f>
        <v>0</v>
      </c>
      <c r="BF69" s="90">
        <f>IF('SCELTA CCNL'!$K$6="SI",BB69*38.5,BB69*35)</f>
        <v>0</v>
      </c>
      <c r="BG69" s="90">
        <f>IF('SCELTA CCNL'!$K$6="SI",BC69*55,BC69*50)</f>
        <v>0</v>
      </c>
      <c r="BH69" s="91">
        <f t="shared" ref="BH69:BH79" si="9">SUM(BD69:BG69)</f>
        <v>0</v>
      </c>
    </row>
    <row r="70" spans="1:60" s="21" customFormat="1" ht="18" customHeight="1" x14ac:dyDescent="0.3">
      <c r="A70" s="193"/>
      <c r="B70" s="194"/>
      <c r="C70" s="195"/>
      <c r="D70" s="196"/>
      <c r="E70" s="196"/>
      <c r="F70" s="196"/>
      <c r="G70" s="196"/>
      <c r="H70" s="196"/>
      <c r="I70" s="196"/>
      <c r="J70" s="197"/>
      <c r="K70" s="195"/>
      <c r="L70" s="196"/>
      <c r="M70" s="196"/>
      <c r="N70" s="196"/>
      <c r="O70" s="196"/>
      <c r="P70" s="196"/>
      <c r="Q70" s="196"/>
      <c r="R70" s="196"/>
      <c r="S70" s="196"/>
      <c r="T70" s="196"/>
      <c r="U70" s="196"/>
      <c r="V70" s="196"/>
      <c r="W70" s="196"/>
      <c r="X70" s="196"/>
      <c r="Y70" s="196"/>
      <c r="Z70" s="196"/>
      <c r="AA70" s="196"/>
      <c r="AB70" s="196"/>
      <c r="AC70" s="196"/>
      <c r="AD70" s="196"/>
      <c r="AE70" s="196"/>
      <c r="AF70" s="196"/>
      <c r="AG70" s="196"/>
      <c r="AH70" s="196"/>
      <c r="AI70" s="196"/>
      <c r="AJ70" s="196"/>
      <c r="AK70" s="196"/>
      <c r="AL70" s="196"/>
      <c r="AM70" s="198"/>
      <c r="AN70" s="194"/>
      <c r="AO70" s="195"/>
      <c r="AP70" s="195"/>
      <c r="AQ70" s="196"/>
      <c r="AR70" s="196"/>
      <c r="AS70" s="196"/>
      <c r="AT70" s="196"/>
      <c r="AU70" s="197"/>
      <c r="AV70" s="199"/>
      <c r="AW70" s="364"/>
      <c r="AX70" s="200"/>
      <c r="AY70" s="200"/>
      <c r="AZ70" s="201"/>
      <c r="BA70" s="120">
        <f t="shared" si="6"/>
        <v>0</v>
      </c>
      <c r="BB70" s="118">
        <f t="shared" si="7"/>
        <v>0</v>
      </c>
      <c r="BC70" s="152">
        <f t="shared" si="8"/>
        <v>0</v>
      </c>
      <c r="BD70" s="210"/>
      <c r="BE70" s="90">
        <f>IF('SCELTA CCNL'!$K$6="SI",BA70*19.25,BA70*17.5)</f>
        <v>0</v>
      </c>
      <c r="BF70" s="90">
        <f>IF('SCELTA CCNL'!$K$6="SI",BB70*38.5,BB70*35)</f>
        <v>0</v>
      </c>
      <c r="BG70" s="90">
        <f>IF('SCELTA CCNL'!$K$6="SI",BC70*55,BC70*50)</f>
        <v>0</v>
      </c>
      <c r="BH70" s="91">
        <f t="shared" si="9"/>
        <v>0</v>
      </c>
    </row>
    <row r="71" spans="1:60" s="21" customFormat="1" ht="18" customHeight="1" x14ac:dyDescent="0.3">
      <c r="A71" s="193"/>
      <c r="B71" s="194"/>
      <c r="C71" s="195"/>
      <c r="D71" s="196"/>
      <c r="E71" s="196"/>
      <c r="F71" s="196"/>
      <c r="G71" s="196"/>
      <c r="H71" s="196"/>
      <c r="I71" s="196"/>
      <c r="J71" s="197"/>
      <c r="K71" s="195"/>
      <c r="L71" s="196"/>
      <c r="M71" s="196"/>
      <c r="N71" s="196"/>
      <c r="O71" s="196"/>
      <c r="P71" s="196"/>
      <c r="Q71" s="196"/>
      <c r="R71" s="196"/>
      <c r="S71" s="196"/>
      <c r="T71" s="196"/>
      <c r="U71" s="196"/>
      <c r="V71" s="196"/>
      <c r="W71" s="196"/>
      <c r="X71" s="196"/>
      <c r="Y71" s="196"/>
      <c r="Z71" s="196"/>
      <c r="AA71" s="196"/>
      <c r="AB71" s="196"/>
      <c r="AC71" s="196"/>
      <c r="AD71" s="196"/>
      <c r="AE71" s="196"/>
      <c r="AF71" s="196"/>
      <c r="AG71" s="196"/>
      <c r="AH71" s="196"/>
      <c r="AI71" s="196"/>
      <c r="AJ71" s="196"/>
      <c r="AK71" s="196"/>
      <c r="AL71" s="196"/>
      <c r="AM71" s="198"/>
      <c r="AN71" s="194"/>
      <c r="AO71" s="195"/>
      <c r="AP71" s="195"/>
      <c r="AQ71" s="196"/>
      <c r="AR71" s="196"/>
      <c r="AS71" s="196"/>
      <c r="AT71" s="196"/>
      <c r="AU71" s="197"/>
      <c r="AV71" s="199"/>
      <c r="AW71" s="364"/>
      <c r="AX71" s="200"/>
      <c r="AY71" s="200"/>
      <c r="AZ71" s="201"/>
      <c r="BA71" s="120">
        <f t="shared" si="6"/>
        <v>0</v>
      </c>
      <c r="BB71" s="118">
        <f t="shared" si="7"/>
        <v>0</v>
      </c>
      <c r="BC71" s="152">
        <f t="shared" si="8"/>
        <v>0</v>
      </c>
      <c r="BD71" s="210"/>
      <c r="BE71" s="90">
        <f>IF('SCELTA CCNL'!$K$6="SI",BA71*19.25,BA71*17.5)</f>
        <v>0</v>
      </c>
      <c r="BF71" s="90">
        <f>IF('SCELTA CCNL'!$K$6="SI",BB71*38.5,BB71*35)</f>
        <v>0</v>
      </c>
      <c r="BG71" s="90">
        <f>IF('SCELTA CCNL'!$K$6="SI",BC71*55,BC71*50)</f>
        <v>0</v>
      </c>
      <c r="BH71" s="91">
        <f t="shared" si="9"/>
        <v>0</v>
      </c>
    </row>
    <row r="72" spans="1:60" s="21" customFormat="1" ht="18" customHeight="1" x14ac:dyDescent="0.3">
      <c r="A72" s="193"/>
      <c r="B72" s="194"/>
      <c r="C72" s="195"/>
      <c r="D72" s="196"/>
      <c r="E72" s="196"/>
      <c r="F72" s="196"/>
      <c r="G72" s="196"/>
      <c r="H72" s="196"/>
      <c r="I72" s="196"/>
      <c r="J72" s="197"/>
      <c r="K72" s="195"/>
      <c r="L72" s="196"/>
      <c r="M72" s="196"/>
      <c r="N72" s="196"/>
      <c r="O72" s="196"/>
      <c r="P72" s="196"/>
      <c r="Q72" s="196"/>
      <c r="R72" s="196"/>
      <c r="S72" s="196"/>
      <c r="T72" s="196"/>
      <c r="U72" s="196"/>
      <c r="V72" s="196"/>
      <c r="W72" s="196"/>
      <c r="X72" s="196"/>
      <c r="Y72" s="196"/>
      <c r="Z72" s="196"/>
      <c r="AA72" s="196"/>
      <c r="AB72" s="196"/>
      <c r="AC72" s="196"/>
      <c r="AD72" s="196"/>
      <c r="AE72" s="196"/>
      <c r="AF72" s="196"/>
      <c r="AG72" s="196"/>
      <c r="AH72" s="196"/>
      <c r="AI72" s="196"/>
      <c r="AJ72" s="196"/>
      <c r="AK72" s="196"/>
      <c r="AL72" s="196"/>
      <c r="AM72" s="198"/>
      <c r="AN72" s="194"/>
      <c r="AO72" s="195"/>
      <c r="AP72" s="195"/>
      <c r="AQ72" s="196"/>
      <c r="AR72" s="196"/>
      <c r="AS72" s="196"/>
      <c r="AT72" s="196"/>
      <c r="AU72" s="197"/>
      <c r="AV72" s="199"/>
      <c r="AW72" s="364"/>
      <c r="AX72" s="200"/>
      <c r="AY72" s="200"/>
      <c r="AZ72" s="201"/>
      <c r="BA72" s="120">
        <f t="shared" si="6"/>
        <v>0</v>
      </c>
      <c r="BB72" s="118">
        <f t="shared" si="7"/>
        <v>0</v>
      </c>
      <c r="BC72" s="152">
        <f t="shared" si="8"/>
        <v>0</v>
      </c>
      <c r="BD72" s="210"/>
      <c r="BE72" s="90">
        <f>IF('SCELTA CCNL'!$K$6="SI",BA72*19.25,BA72*17.5)</f>
        <v>0</v>
      </c>
      <c r="BF72" s="90">
        <f>IF('SCELTA CCNL'!$K$6="SI",BB72*38.5,BB72*35)</f>
        <v>0</v>
      </c>
      <c r="BG72" s="90">
        <f>IF('SCELTA CCNL'!$K$6="SI",BC72*55,BC72*50)</f>
        <v>0</v>
      </c>
      <c r="BH72" s="91">
        <f t="shared" si="9"/>
        <v>0</v>
      </c>
    </row>
    <row r="73" spans="1:60" s="21" customFormat="1" ht="18" customHeight="1" x14ac:dyDescent="0.3">
      <c r="A73" s="193"/>
      <c r="B73" s="194"/>
      <c r="C73" s="195"/>
      <c r="D73" s="196"/>
      <c r="E73" s="196"/>
      <c r="F73" s="196"/>
      <c r="G73" s="196"/>
      <c r="H73" s="196"/>
      <c r="I73" s="196"/>
      <c r="J73" s="197"/>
      <c r="K73" s="195"/>
      <c r="L73" s="196"/>
      <c r="M73" s="196"/>
      <c r="N73" s="196"/>
      <c r="O73" s="196"/>
      <c r="P73" s="196"/>
      <c r="Q73" s="196"/>
      <c r="R73" s="196"/>
      <c r="S73" s="196"/>
      <c r="T73" s="196"/>
      <c r="U73" s="196"/>
      <c r="V73" s="196"/>
      <c r="W73" s="196"/>
      <c r="X73" s="196"/>
      <c r="Y73" s="196"/>
      <c r="Z73" s="196"/>
      <c r="AA73" s="196"/>
      <c r="AB73" s="196"/>
      <c r="AC73" s="196"/>
      <c r="AD73" s="196"/>
      <c r="AE73" s="196"/>
      <c r="AF73" s="196"/>
      <c r="AG73" s="196"/>
      <c r="AH73" s="196"/>
      <c r="AI73" s="196"/>
      <c r="AJ73" s="196"/>
      <c r="AK73" s="196"/>
      <c r="AL73" s="196"/>
      <c r="AM73" s="198"/>
      <c r="AN73" s="194"/>
      <c r="AO73" s="195"/>
      <c r="AP73" s="195"/>
      <c r="AQ73" s="196"/>
      <c r="AR73" s="196"/>
      <c r="AS73" s="196"/>
      <c r="AT73" s="196"/>
      <c r="AU73" s="197"/>
      <c r="AV73" s="199"/>
      <c r="AW73" s="364"/>
      <c r="AX73" s="200"/>
      <c r="AY73" s="200"/>
      <c r="AZ73" s="201"/>
      <c r="BA73" s="120">
        <f t="shared" si="6"/>
        <v>0</v>
      </c>
      <c r="BB73" s="118">
        <f t="shared" si="7"/>
        <v>0</v>
      </c>
      <c r="BC73" s="152">
        <f t="shared" si="8"/>
        <v>0</v>
      </c>
      <c r="BD73" s="210"/>
      <c r="BE73" s="90">
        <f>IF('SCELTA CCNL'!$K$6="SI",BA73*19.25,BA73*17.5)</f>
        <v>0</v>
      </c>
      <c r="BF73" s="90">
        <f>IF('SCELTA CCNL'!$K$6="SI",BB73*38.5,BB73*35)</f>
        <v>0</v>
      </c>
      <c r="BG73" s="90">
        <f>IF('SCELTA CCNL'!$K$6="SI",BC73*55,BC73*50)</f>
        <v>0</v>
      </c>
      <c r="BH73" s="91">
        <f t="shared" si="9"/>
        <v>0</v>
      </c>
    </row>
    <row r="74" spans="1:60" s="21" customFormat="1" ht="17.25" customHeight="1" x14ac:dyDescent="0.3">
      <c r="A74" s="193"/>
      <c r="B74" s="194"/>
      <c r="C74" s="195"/>
      <c r="D74" s="196"/>
      <c r="E74" s="196"/>
      <c r="F74" s="196"/>
      <c r="G74" s="196"/>
      <c r="H74" s="196"/>
      <c r="I74" s="196"/>
      <c r="J74" s="197"/>
      <c r="K74" s="195"/>
      <c r="L74" s="196"/>
      <c r="M74" s="196"/>
      <c r="N74" s="196"/>
      <c r="O74" s="196"/>
      <c r="P74" s="196"/>
      <c r="Q74" s="196"/>
      <c r="R74" s="196"/>
      <c r="S74" s="196"/>
      <c r="T74" s="196"/>
      <c r="U74" s="196"/>
      <c r="V74" s="196"/>
      <c r="W74" s="196"/>
      <c r="X74" s="196"/>
      <c r="Y74" s="196"/>
      <c r="Z74" s="196"/>
      <c r="AA74" s="196"/>
      <c r="AB74" s="196"/>
      <c r="AC74" s="196"/>
      <c r="AD74" s="196"/>
      <c r="AE74" s="196"/>
      <c r="AF74" s="196"/>
      <c r="AG74" s="196"/>
      <c r="AH74" s="196"/>
      <c r="AI74" s="196"/>
      <c r="AJ74" s="196"/>
      <c r="AK74" s="196"/>
      <c r="AL74" s="196"/>
      <c r="AM74" s="198"/>
      <c r="AN74" s="194"/>
      <c r="AO74" s="195"/>
      <c r="AP74" s="195"/>
      <c r="AQ74" s="196"/>
      <c r="AR74" s="196"/>
      <c r="AS74" s="196"/>
      <c r="AT74" s="196"/>
      <c r="AU74" s="197"/>
      <c r="AV74" s="199"/>
      <c r="AW74" s="364"/>
      <c r="AX74" s="200"/>
      <c r="AY74" s="200"/>
      <c r="AZ74" s="201"/>
      <c r="BA74" s="120">
        <f t="shared" si="6"/>
        <v>0</v>
      </c>
      <c r="BB74" s="118">
        <f t="shared" si="7"/>
        <v>0</v>
      </c>
      <c r="BC74" s="152">
        <f t="shared" si="8"/>
        <v>0</v>
      </c>
      <c r="BD74" s="210"/>
      <c r="BE74" s="90">
        <f>IF('SCELTA CCNL'!$K$6="SI",BA74*19.25,BA74*17.5)</f>
        <v>0</v>
      </c>
      <c r="BF74" s="90">
        <f>IF('SCELTA CCNL'!$K$6="SI",BB74*38.5,BB74*35)</f>
        <v>0</v>
      </c>
      <c r="BG74" s="90">
        <f>IF('SCELTA CCNL'!$K$6="SI",BC74*55,BC74*50)</f>
        <v>0</v>
      </c>
      <c r="BH74" s="91">
        <f t="shared" si="9"/>
        <v>0</v>
      </c>
    </row>
    <row r="75" spans="1:60" s="21" customFormat="1" ht="18" customHeight="1" x14ac:dyDescent="0.3">
      <c r="A75" s="193"/>
      <c r="B75" s="194"/>
      <c r="C75" s="195"/>
      <c r="D75" s="196"/>
      <c r="E75" s="196"/>
      <c r="F75" s="196"/>
      <c r="G75" s="196"/>
      <c r="H75" s="196"/>
      <c r="I75" s="196"/>
      <c r="J75" s="197"/>
      <c r="K75" s="195"/>
      <c r="L75" s="196"/>
      <c r="M75" s="196"/>
      <c r="N75" s="196"/>
      <c r="O75" s="196"/>
      <c r="P75" s="196"/>
      <c r="Q75" s="196"/>
      <c r="R75" s="196"/>
      <c r="S75" s="196"/>
      <c r="T75" s="196"/>
      <c r="U75" s="196"/>
      <c r="V75" s="196"/>
      <c r="W75" s="196"/>
      <c r="X75" s="196"/>
      <c r="Y75" s="196"/>
      <c r="Z75" s="196"/>
      <c r="AA75" s="196"/>
      <c r="AB75" s="196"/>
      <c r="AC75" s="196"/>
      <c r="AD75" s="196"/>
      <c r="AE75" s="196"/>
      <c r="AF75" s="196"/>
      <c r="AG75" s="196"/>
      <c r="AH75" s="196"/>
      <c r="AI75" s="196"/>
      <c r="AJ75" s="196"/>
      <c r="AK75" s="196"/>
      <c r="AL75" s="196"/>
      <c r="AM75" s="198"/>
      <c r="AN75" s="194"/>
      <c r="AO75" s="195"/>
      <c r="AP75" s="195"/>
      <c r="AQ75" s="196"/>
      <c r="AR75" s="196"/>
      <c r="AS75" s="196"/>
      <c r="AT75" s="196"/>
      <c r="AU75" s="197"/>
      <c r="AV75" s="199"/>
      <c r="AW75" s="364"/>
      <c r="AX75" s="200"/>
      <c r="AY75" s="200"/>
      <c r="AZ75" s="201"/>
      <c r="BA75" s="120">
        <f t="shared" si="6"/>
        <v>0</v>
      </c>
      <c r="BB75" s="118">
        <f t="shared" si="7"/>
        <v>0</v>
      </c>
      <c r="BC75" s="152">
        <f t="shared" si="8"/>
        <v>0</v>
      </c>
      <c r="BD75" s="210"/>
      <c r="BE75" s="90">
        <f>IF('SCELTA CCNL'!$K$6="SI",BA75*19.25,BA75*17.5)</f>
        <v>0</v>
      </c>
      <c r="BF75" s="90">
        <f>IF('SCELTA CCNL'!$K$6="SI",BB75*38.5,BB75*35)</f>
        <v>0</v>
      </c>
      <c r="BG75" s="90">
        <f>IF('SCELTA CCNL'!$K$6="SI",BC75*55,BC75*50)</f>
        <v>0</v>
      </c>
      <c r="BH75" s="91">
        <f t="shared" si="9"/>
        <v>0</v>
      </c>
    </row>
    <row r="76" spans="1:60" s="21" customFormat="1" ht="18" customHeight="1" x14ac:dyDescent="0.3">
      <c r="A76" s="193"/>
      <c r="B76" s="194"/>
      <c r="C76" s="195"/>
      <c r="D76" s="196"/>
      <c r="E76" s="196"/>
      <c r="F76" s="196"/>
      <c r="G76" s="196"/>
      <c r="H76" s="196"/>
      <c r="I76" s="196"/>
      <c r="J76" s="197"/>
      <c r="K76" s="195"/>
      <c r="L76" s="196"/>
      <c r="M76" s="196"/>
      <c r="N76" s="196"/>
      <c r="O76" s="196"/>
      <c r="P76" s="196"/>
      <c r="Q76" s="196"/>
      <c r="R76" s="196"/>
      <c r="S76" s="196"/>
      <c r="T76" s="196"/>
      <c r="U76" s="196"/>
      <c r="V76" s="196"/>
      <c r="W76" s="196"/>
      <c r="X76" s="196"/>
      <c r="Y76" s="196"/>
      <c r="Z76" s="196"/>
      <c r="AA76" s="196"/>
      <c r="AB76" s="196"/>
      <c r="AC76" s="196"/>
      <c r="AD76" s="196"/>
      <c r="AE76" s="196"/>
      <c r="AF76" s="196"/>
      <c r="AG76" s="196"/>
      <c r="AH76" s="196"/>
      <c r="AI76" s="196"/>
      <c r="AJ76" s="196"/>
      <c r="AK76" s="196"/>
      <c r="AL76" s="196"/>
      <c r="AM76" s="198"/>
      <c r="AN76" s="194"/>
      <c r="AO76" s="195"/>
      <c r="AP76" s="195"/>
      <c r="AQ76" s="196"/>
      <c r="AR76" s="196"/>
      <c r="AS76" s="196"/>
      <c r="AT76" s="196"/>
      <c r="AU76" s="197"/>
      <c r="AV76" s="199"/>
      <c r="AW76" s="364"/>
      <c r="AX76" s="200"/>
      <c r="AY76" s="200"/>
      <c r="AZ76" s="201"/>
      <c r="BA76" s="120">
        <f t="shared" si="6"/>
        <v>0</v>
      </c>
      <c r="BB76" s="118">
        <f t="shared" si="7"/>
        <v>0</v>
      </c>
      <c r="BC76" s="152">
        <f t="shared" si="8"/>
        <v>0</v>
      </c>
      <c r="BD76" s="210"/>
      <c r="BE76" s="90">
        <f>IF('SCELTA CCNL'!$K$6="SI",BA76*19.25,BA76*17.5)</f>
        <v>0</v>
      </c>
      <c r="BF76" s="90">
        <f>IF('SCELTA CCNL'!$K$6="SI",BB76*38.5,BB76*35)</f>
        <v>0</v>
      </c>
      <c r="BG76" s="90">
        <f>IF('SCELTA CCNL'!$K$6="SI",BC76*55,BC76*50)</f>
        <v>0</v>
      </c>
      <c r="BH76" s="91">
        <f t="shared" si="9"/>
        <v>0</v>
      </c>
    </row>
    <row r="77" spans="1:60" s="21" customFormat="1" ht="18" customHeight="1" x14ac:dyDescent="0.3">
      <c r="A77" s="193"/>
      <c r="B77" s="194"/>
      <c r="C77" s="195"/>
      <c r="D77" s="196"/>
      <c r="E77" s="196"/>
      <c r="F77" s="196"/>
      <c r="G77" s="196"/>
      <c r="H77" s="196"/>
      <c r="I77" s="196"/>
      <c r="J77" s="197"/>
      <c r="K77" s="195"/>
      <c r="L77" s="196"/>
      <c r="M77" s="196"/>
      <c r="N77" s="196"/>
      <c r="O77" s="196"/>
      <c r="P77" s="196"/>
      <c r="Q77" s="196"/>
      <c r="R77" s="196"/>
      <c r="S77" s="196"/>
      <c r="T77" s="196"/>
      <c r="U77" s="196"/>
      <c r="V77" s="196"/>
      <c r="W77" s="196"/>
      <c r="X77" s="196"/>
      <c r="Y77" s="196"/>
      <c r="Z77" s="196"/>
      <c r="AA77" s="196"/>
      <c r="AB77" s="196"/>
      <c r="AC77" s="196"/>
      <c r="AD77" s="196"/>
      <c r="AE77" s="196"/>
      <c r="AF77" s="196"/>
      <c r="AG77" s="196"/>
      <c r="AH77" s="196"/>
      <c r="AI77" s="196"/>
      <c r="AJ77" s="196"/>
      <c r="AK77" s="196"/>
      <c r="AL77" s="196"/>
      <c r="AM77" s="198"/>
      <c r="AN77" s="194"/>
      <c r="AO77" s="195"/>
      <c r="AP77" s="195"/>
      <c r="AQ77" s="196"/>
      <c r="AR77" s="196"/>
      <c r="AS77" s="196"/>
      <c r="AT77" s="196"/>
      <c r="AU77" s="197"/>
      <c r="AV77" s="199"/>
      <c r="AW77" s="364"/>
      <c r="AX77" s="200"/>
      <c r="AY77" s="200"/>
      <c r="AZ77" s="201"/>
      <c r="BA77" s="120">
        <f t="shared" si="6"/>
        <v>0</v>
      </c>
      <c r="BB77" s="118">
        <f t="shared" si="7"/>
        <v>0</v>
      </c>
      <c r="BC77" s="152">
        <f t="shared" si="8"/>
        <v>0</v>
      </c>
      <c r="BD77" s="210"/>
      <c r="BE77" s="90">
        <f>IF('SCELTA CCNL'!$K$6="SI",BA77*19.25,BA77*17.5)</f>
        <v>0</v>
      </c>
      <c r="BF77" s="90">
        <f>IF('SCELTA CCNL'!$K$6="SI",BB77*38.5,BB77*35)</f>
        <v>0</v>
      </c>
      <c r="BG77" s="90">
        <f>IF('SCELTA CCNL'!$K$6="SI",BC77*55,BC77*50)</f>
        <v>0</v>
      </c>
      <c r="BH77" s="91">
        <f t="shared" si="9"/>
        <v>0</v>
      </c>
    </row>
    <row r="78" spans="1:60" s="21" customFormat="1" ht="18" customHeight="1" x14ac:dyDescent="0.3">
      <c r="A78" s="193"/>
      <c r="B78" s="194"/>
      <c r="C78" s="195"/>
      <c r="D78" s="196"/>
      <c r="E78" s="196"/>
      <c r="F78" s="196"/>
      <c r="G78" s="196"/>
      <c r="H78" s="196"/>
      <c r="I78" s="196"/>
      <c r="J78" s="197"/>
      <c r="K78" s="195"/>
      <c r="L78" s="196"/>
      <c r="M78" s="196"/>
      <c r="N78" s="196"/>
      <c r="O78" s="196"/>
      <c r="P78" s="196"/>
      <c r="Q78" s="196"/>
      <c r="R78" s="196"/>
      <c r="S78" s="196"/>
      <c r="T78" s="196"/>
      <c r="U78" s="196"/>
      <c r="V78" s="196"/>
      <c r="W78" s="196"/>
      <c r="X78" s="196"/>
      <c r="Y78" s="196"/>
      <c r="Z78" s="196"/>
      <c r="AA78" s="196"/>
      <c r="AB78" s="196"/>
      <c r="AC78" s="196"/>
      <c r="AD78" s="196"/>
      <c r="AE78" s="196"/>
      <c r="AF78" s="196"/>
      <c r="AG78" s="196"/>
      <c r="AH78" s="196"/>
      <c r="AI78" s="196"/>
      <c r="AJ78" s="196"/>
      <c r="AK78" s="196"/>
      <c r="AL78" s="196"/>
      <c r="AM78" s="198"/>
      <c r="AN78" s="194"/>
      <c r="AO78" s="195"/>
      <c r="AP78" s="195"/>
      <c r="AQ78" s="196"/>
      <c r="AR78" s="196"/>
      <c r="AS78" s="196"/>
      <c r="AT78" s="196"/>
      <c r="AU78" s="197"/>
      <c r="AV78" s="199"/>
      <c r="AW78" s="364"/>
      <c r="AX78" s="200"/>
      <c r="AY78" s="200"/>
      <c r="AZ78" s="201"/>
      <c r="BA78" s="120">
        <f t="shared" si="6"/>
        <v>0</v>
      </c>
      <c r="BB78" s="118">
        <f t="shared" si="7"/>
        <v>0</v>
      </c>
      <c r="BC78" s="152">
        <f t="shared" si="8"/>
        <v>0</v>
      </c>
      <c r="BD78" s="210"/>
      <c r="BE78" s="90">
        <f>IF('SCELTA CCNL'!$K$6="SI",BA78*19.25,BA78*17.5)</f>
        <v>0</v>
      </c>
      <c r="BF78" s="90">
        <f>IF('SCELTA CCNL'!$K$6="SI",BB78*38.5,BB78*35)</f>
        <v>0</v>
      </c>
      <c r="BG78" s="90">
        <f>IF('SCELTA CCNL'!$K$6="SI",BC78*55,BC78*50)</f>
        <v>0</v>
      </c>
      <c r="BH78" s="91">
        <f t="shared" si="9"/>
        <v>0</v>
      </c>
    </row>
    <row r="79" spans="1:60" s="21" customFormat="1" ht="18" customHeight="1" x14ac:dyDescent="0.3">
      <c r="A79" s="193"/>
      <c r="B79" s="206"/>
      <c r="C79" s="207"/>
      <c r="D79" s="208"/>
      <c r="E79" s="208"/>
      <c r="F79" s="208"/>
      <c r="G79" s="208"/>
      <c r="H79" s="208"/>
      <c r="I79" s="208"/>
      <c r="J79" s="209"/>
      <c r="K79" s="195"/>
      <c r="L79" s="196"/>
      <c r="M79" s="196"/>
      <c r="N79" s="196"/>
      <c r="O79" s="196"/>
      <c r="P79" s="196"/>
      <c r="Q79" s="196"/>
      <c r="R79" s="196"/>
      <c r="S79" s="196"/>
      <c r="T79" s="196"/>
      <c r="U79" s="196"/>
      <c r="V79" s="196"/>
      <c r="W79" s="196"/>
      <c r="X79" s="196"/>
      <c r="Y79" s="196"/>
      <c r="Z79" s="196"/>
      <c r="AA79" s="196"/>
      <c r="AB79" s="196"/>
      <c r="AC79" s="196"/>
      <c r="AD79" s="196"/>
      <c r="AE79" s="196"/>
      <c r="AF79" s="196"/>
      <c r="AG79" s="196"/>
      <c r="AH79" s="196"/>
      <c r="AI79" s="196"/>
      <c r="AJ79" s="196"/>
      <c r="AK79" s="196"/>
      <c r="AL79" s="196"/>
      <c r="AM79" s="198"/>
      <c r="AN79" s="194"/>
      <c r="AO79" s="195"/>
      <c r="AP79" s="195"/>
      <c r="AQ79" s="196"/>
      <c r="AR79" s="196"/>
      <c r="AS79" s="196"/>
      <c r="AT79" s="196"/>
      <c r="AU79" s="197"/>
      <c r="AV79" s="199"/>
      <c r="AW79" s="364"/>
      <c r="AX79" s="200"/>
      <c r="AY79" s="200"/>
      <c r="AZ79" s="201"/>
      <c r="BA79" s="120">
        <f t="shared" si="6"/>
        <v>0</v>
      </c>
      <c r="BB79" s="118">
        <f t="shared" si="7"/>
        <v>0</v>
      </c>
      <c r="BC79" s="152">
        <f t="shared" si="8"/>
        <v>0</v>
      </c>
      <c r="BD79" s="210"/>
      <c r="BE79" s="90">
        <f>IF('SCELTA CCNL'!$K$6="SI",BA79*19.25,BA79*17.5)</f>
        <v>0</v>
      </c>
      <c r="BF79" s="90">
        <f>IF('SCELTA CCNL'!$K$6="SI",BB79*38.5,BB79*35)</f>
        <v>0</v>
      </c>
      <c r="BG79" s="90">
        <f>IF('SCELTA CCNL'!$K$6="SI",BC79*55,BC79*50)</f>
        <v>0</v>
      </c>
      <c r="BH79" s="91">
        <f t="shared" si="9"/>
        <v>0</v>
      </c>
    </row>
    <row r="80" spans="1:60" s="21" customFormat="1" ht="18" customHeight="1" x14ac:dyDescent="0.3">
      <c r="A80" s="619" t="s">
        <v>22</v>
      </c>
      <c r="B80" s="620"/>
      <c r="C80" s="620"/>
      <c r="D80" s="621"/>
      <c r="E80" s="621"/>
      <c r="F80" s="621"/>
      <c r="G80" s="621"/>
      <c r="H80" s="621"/>
      <c r="I80" s="621"/>
      <c r="J80" s="622"/>
      <c r="K80" s="623">
        <f t="shared" ref="K80:AI80" si="10">SUM(K4:K79)</f>
        <v>0</v>
      </c>
      <c r="L80" s="621">
        <f t="shared" si="10"/>
        <v>0</v>
      </c>
      <c r="M80" s="621">
        <f t="shared" si="10"/>
        <v>0</v>
      </c>
      <c r="N80" s="621">
        <f t="shared" si="10"/>
        <v>0</v>
      </c>
      <c r="O80" s="621">
        <f t="shared" si="10"/>
        <v>0</v>
      </c>
      <c r="P80" s="621">
        <f t="shared" si="10"/>
        <v>0</v>
      </c>
      <c r="Q80" s="621">
        <f t="shared" si="10"/>
        <v>0</v>
      </c>
      <c r="R80" s="621">
        <f t="shared" si="10"/>
        <v>0</v>
      </c>
      <c r="S80" s="621">
        <f t="shared" si="10"/>
        <v>0</v>
      </c>
      <c r="T80" s="621">
        <f t="shared" si="10"/>
        <v>0</v>
      </c>
      <c r="U80" s="621">
        <f t="shared" si="10"/>
        <v>0</v>
      </c>
      <c r="V80" s="621">
        <f t="shared" si="10"/>
        <v>0</v>
      </c>
      <c r="W80" s="621">
        <f t="shared" si="10"/>
        <v>0</v>
      </c>
      <c r="X80" s="621">
        <f t="shared" si="10"/>
        <v>0</v>
      </c>
      <c r="Y80" s="621">
        <f t="shared" si="10"/>
        <v>0</v>
      </c>
      <c r="Z80" s="621">
        <f t="shared" si="10"/>
        <v>0</v>
      </c>
      <c r="AA80" s="621">
        <f t="shared" si="10"/>
        <v>0</v>
      </c>
      <c r="AB80" s="621">
        <f t="shared" si="10"/>
        <v>0</v>
      </c>
      <c r="AC80" s="621">
        <f t="shared" si="10"/>
        <v>0</v>
      </c>
      <c r="AD80" s="621">
        <f t="shared" si="10"/>
        <v>0</v>
      </c>
      <c r="AE80" s="621">
        <f t="shared" si="10"/>
        <v>0</v>
      </c>
      <c r="AF80" s="621">
        <f t="shared" si="10"/>
        <v>0</v>
      </c>
      <c r="AG80" s="621">
        <f t="shared" si="10"/>
        <v>0</v>
      </c>
      <c r="AH80" s="621">
        <f t="shared" si="10"/>
        <v>0</v>
      </c>
      <c r="AI80" s="621">
        <f t="shared" si="10"/>
        <v>0</v>
      </c>
      <c r="AJ80" s="621">
        <f>SUM(AJ4:AJ79)</f>
        <v>0</v>
      </c>
      <c r="AK80" s="621">
        <f>SUM(AK4:AK79)</f>
        <v>0</v>
      </c>
      <c r="AL80" s="621">
        <f>SUM(AL4:AL79)</f>
        <v>0</v>
      </c>
      <c r="AM80" s="624">
        <f>SUM(AM4:AM79)</f>
        <v>0</v>
      </c>
      <c r="AN80" s="625">
        <f t="shared" ref="AN80:BH80" si="11">SUM(AN4:AN79)</f>
        <v>0</v>
      </c>
      <c r="AO80" s="621">
        <f t="shared" si="11"/>
        <v>0</v>
      </c>
      <c r="AP80" s="621">
        <f t="shared" si="11"/>
        <v>0</v>
      </c>
      <c r="AQ80" s="621">
        <f t="shared" si="11"/>
        <v>0</v>
      </c>
      <c r="AR80" s="621">
        <f t="shared" si="11"/>
        <v>0</v>
      </c>
      <c r="AS80" s="621">
        <f t="shared" ref="AS80" si="12">SUM(AS4:AS79)</f>
        <v>0</v>
      </c>
      <c r="AT80" s="621">
        <f t="shared" si="11"/>
        <v>0</v>
      </c>
      <c r="AU80" s="624">
        <f t="shared" si="11"/>
        <v>0</v>
      </c>
      <c r="AV80" s="625">
        <f>SUM(AV4:AV79)</f>
        <v>0</v>
      </c>
      <c r="AW80" s="621">
        <f t="shared" ref="AW80:AZ80" si="13">SUM(AW4:AW79)</f>
        <v>0</v>
      </c>
      <c r="AX80" s="621">
        <f t="shared" si="13"/>
        <v>0</v>
      </c>
      <c r="AY80" s="621">
        <f t="shared" si="13"/>
        <v>0</v>
      </c>
      <c r="AZ80" s="622">
        <f t="shared" si="13"/>
        <v>0</v>
      </c>
      <c r="BA80" s="626">
        <f t="shared" si="11"/>
        <v>0</v>
      </c>
      <c r="BB80" s="627">
        <f t="shared" si="11"/>
        <v>0</v>
      </c>
      <c r="BC80" s="627">
        <f>SUM(BC4:BC79)</f>
        <v>0</v>
      </c>
      <c r="BD80" s="628">
        <f t="shared" si="11"/>
        <v>0</v>
      </c>
      <c r="BE80" s="628">
        <f t="shared" si="11"/>
        <v>0</v>
      </c>
      <c r="BF80" s="628">
        <f t="shared" si="11"/>
        <v>0</v>
      </c>
      <c r="BG80" s="628">
        <f>SUM(BG4:BG79)</f>
        <v>0</v>
      </c>
      <c r="BH80" s="628">
        <f t="shared" si="11"/>
        <v>0</v>
      </c>
    </row>
    <row r="81" spans="1:61" s="21" customFormat="1" ht="18" customHeight="1" x14ac:dyDescent="0.3">
      <c r="A81" s="71"/>
      <c r="B81" s="92"/>
      <c r="C81" s="82"/>
      <c r="D81" s="93"/>
      <c r="E81" s="82"/>
      <c r="F81" s="82"/>
      <c r="G81" s="82"/>
      <c r="H81" s="82"/>
      <c r="I81" s="82"/>
      <c r="J81" s="8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2"/>
      <c r="BB81" s="82"/>
      <c r="BC81" s="82"/>
      <c r="BD81" s="22"/>
      <c r="BE81" s="22"/>
      <c r="BF81" s="22"/>
      <c r="BG81" s="22"/>
      <c r="BH81" s="22"/>
    </row>
    <row r="82" spans="1:61" s="21" customFormat="1" ht="18" customHeight="1" x14ac:dyDescent="0.3">
      <c r="B82" s="82"/>
      <c r="C82" s="82"/>
      <c r="D82" s="93"/>
      <c r="E82" s="82"/>
      <c r="F82" s="82"/>
      <c r="G82" s="82"/>
      <c r="H82" s="82"/>
      <c r="I82" s="82"/>
      <c r="J82" s="8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2"/>
      <c r="BB82" s="82"/>
      <c r="BC82" s="82"/>
      <c r="BD82" s="82" t="s">
        <v>5</v>
      </c>
      <c r="BE82" s="22"/>
      <c r="BF82" s="22"/>
      <c r="BG82" s="22"/>
      <c r="BH82" s="94">
        <f>BH80</f>
        <v>0</v>
      </c>
    </row>
    <row r="83" spans="1:61" s="21" customFormat="1" ht="20.100000000000001" customHeight="1" x14ac:dyDescent="0.3"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2"/>
      <c r="BB83" s="82"/>
      <c r="BC83" s="82"/>
      <c r="BD83" s="22"/>
      <c r="BE83" s="22"/>
      <c r="BF83" s="22"/>
      <c r="BG83" s="22"/>
      <c r="BH83" s="22"/>
    </row>
    <row r="84" spans="1:61" s="21" customFormat="1" ht="24.95" customHeight="1" x14ac:dyDescent="0.3">
      <c r="G84" s="84"/>
      <c r="H84" s="84"/>
      <c r="I84" s="84"/>
      <c r="J84" s="84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2"/>
      <c r="BB84" s="82"/>
      <c r="BC84" s="82"/>
      <c r="BD84" s="561" t="s">
        <v>209</v>
      </c>
      <c r="BE84" s="561"/>
      <c r="BF84" s="561"/>
      <c r="BG84" s="559">
        <f>'MOF 2023-24'!H23</f>
        <v>-831.1875</v>
      </c>
      <c r="BH84" s="559"/>
      <c r="BI84" s="410"/>
    </row>
    <row r="85" spans="1:61" s="21" customFormat="1" ht="24.95" customHeight="1" x14ac:dyDescent="0.3"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2"/>
      <c r="BB85" s="82"/>
      <c r="BC85" s="82"/>
      <c r="BD85" s="561" t="s">
        <v>211</v>
      </c>
      <c r="BE85" s="561"/>
      <c r="BF85" s="561"/>
      <c r="BG85" s="559">
        <f>BH82</f>
        <v>0</v>
      </c>
      <c r="BH85" s="559"/>
      <c r="BI85" s="410"/>
    </row>
    <row r="86" spans="1:61" s="21" customFormat="1" ht="24.95" customHeight="1" x14ac:dyDescent="0.35">
      <c r="A86" s="408"/>
      <c r="B86" s="409"/>
      <c r="C86" s="409"/>
      <c r="D86" s="409"/>
      <c r="E86" s="409"/>
      <c r="F86" s="409"/>
      <c r="G86" s="404"/>
      <c r="H86" s="404"/>
      <c r="I86" s="404"/>
      <c r="J86" s="404"/>
      <c r="K86" s="404"/>
      <c r="L86" s="404"/>
      <c r="M86" s="404"/>
      <c r="N86" s="404"/>
      <c r="O86" s="404"/>
      <c r="P86" s="404"/>
      <c r="Q86" s="404"/>
      <c r="R86" s="404"/>
      <c r="S86" s="404"/>
      <c r="T86" s="404"/>
      <c r="U86" s="404"/>
      <c r="V86" s="404"/>
      <c r="W86" s="404"/>
      <c r="X86" s="404"/>
      <c r="Y86" s="404"/>
      <c r="Z86" s="404"/>
      <c r="AA86" s="404"/>
      <c r="AB86" s="404"/>
      <c r="AC86" s="404"/>
      <c r="AD86" s="404"/>
      <c r="AE86" s="404"/>
      <c r="AF86" s="404"/>
      <c r="AG86" s="404"/>
      <c r="AH86" s="404"/>
      <c r="AI86" s="404"/>
      <c r="AJ86" s="404"/>
      <c r="AK86" s="404"/>
      <c r="AL86" s="404"/>
      <c r="AM86" s="404"/>
      <c r="AN86" s="404"/>
      <c r="AO86" s="404"/>
      <c r="AP86" s="404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405"/>
      <c r="BB86" s="405"/>
      <c r="BC86" s="405"/>
      <c r="BD86" s="562" t="s">
        <v>158</v>
      </c>
      <c r="BE86" s="562"/>
      <c r="BF86" s="562"/>
      <c r="BG86" s="560">
        <f>BG84-BG85</f>
        <v>-831.1875</v>
      </c>
      <c r="BH86" s="560"/>
      <c r="BI86" s="411"/>
    </row>
    <row r="87" spans="1:61" s="21" customFormat="1" ht="18" customHeight="1" x14ac:dyDescent="0.3"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71"/>
      <c r="BB87" s="82"/>
      <c r="BC87" s="82"/>
      <c r="BD87" s="22"/>
      <c r="BE87" s="22"/>
      <c r="BF87" s="22"/>
      <c r="BG87" s="22"/>
      <c r="BH87" s="22"/>
    </row>
    <row r="88" spans="1:61" s="21" customFormat="1" ht="18" customHeight="1" x14ac:dyDescent="0.3">
      <c r="B88" s="81" t="str">
        <f>'MOF 2023-24'!C28</f>
        <v>Il Direttore SGA</v>
      </c>
      <c r="C88" s="81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2"/>
      <c r="AL88" s="82"/>
      <c r="AM88" s="82"/>
      <c r="AN88" s="82"/>
      <c r="AO88" s="82"/>
      <c r="AP88" s="82"/>
      <c r="AQ88" s="83"/>
      <c r="AR88" s="83"/>
      <c r="AS88" s="83"/>
      <c r="AT88" s="83"/>
      <c r="AU88" s="83"/>
      <c r="AV88" s="83"/>
      <c r="AW88" s="83"/>
      <c r="AX88" s="83"/>
      <c r="AY88" s="83"/>
      <c r="AZ88" s="83"/>
      <c r="BA88" s="81" t="str">
        <f>'MOF 2023-24'!H28</f>
        <v>Il Dirigente Scolastico</v>
      </c>
      <c r="BB88" s="82"/>
      <c r="BC88" s="82"/>
      <c r="BD88" s="82"/>
      <c r="BE88" s="22"/>
      <c r="BF88" s="22"/>
      <c r="BG88" s="22"/>
      <c r="BH88" s="22"/>
    </row>
    <row r="89" spans="1:61" s="21" customFormat="1" ht="18" customHeight="1" x14ac:dyDescent="0.3">
      <c r="B89" s="84" t="str">
        <f>'MOF 2023-24'!C29</f>
        <v>Nome e Cognome</v>
      </c>
      <c r="C89" s="84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4" t="str">
        <f>'MOF 2023-24'!H29</f>
        <v>Nome e Cognome</v>
      </c>
      <c r="BB89" s="22"/>
      <c r="BC89" s="22"/>
      <c r="BD89" s="82"/>
      <c r="BE89" s="22"/>
      <c r="BF89" s="22"/>
      <c r="BG89" s="22"/>
      <c r="BH89" s="22"/>
    </row>
  </sheetData>
  <sheetProtection sheet="1" objects="1" scenarios="1"/>
  <mergeCells count="12">
    <mergeCell ref="BD2:BH2"/>
    <mergeCell ref="AN2:AU2"/>
    <mergeCell ref="B2:J2"/>
    <mergeCell ref="K2:AM2"/>
    <mergeCell ref="AV2:AZ2"/>
    <mergeCell ref="BA2:BC2"/>
    <mergeCell ref="BG84:BH84"/>
    <mergeCell ref="BG85:BH85"/>
    <mergeCell ref="BG86:BH86"/>
    <mergeCell ref="BD84:BF84"/>
    <mergeCell ref="BD85:BF85"/>
    <mergeCell ref="BD86:BF86"/>
  </mergeCells>
  <printOptions horizontalCentered="1"/>
  <pageMargins left="0.23622047244094491" right="0.23622047244094491" top="0.74803149606299213" bottom="0.74803149606299213" header="0.31496062992125984" footer="0.31496062992125984"/>
  <pageSetup paperSize="8" scale="56" fitToHeight="0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Q149"/>
  <sheetViews>
    <sheetView showGridLines="0" workbookViewId="0">
      <selection activeCell="K9" sqref="K9"/>
    </sheetView>
  </sheetViews>
  <sheetFormatPr defaultColWidth="3.5703125" defaultRowHeight="16.5" x14ac:dyDescent="0.3"/>
  <cols>
    <col min="1" max="1" width="3.5703125" style="2" customWidth="1"/>
    <col min="2" max="2" width="30.7109375" style="2" customWidth="1"/>
    <col min="3" max="6" width="14.140625" style="2" customWidth="1"/>
    <col min="7" max="7" width="16.42578125" style="2" customWidth="1"/>
    <col min="8" max="10" width="9.140625" style="2" customWidth="1"/>
    <col min="11" max="11" width="9.5703125" style="2" bestFit="1" customWidth="1"/>
    <col min="12" max="250" width="9.140625" style="2" customWidth="1"/>
    <col min="251" max="251" width="3.5703125" style="2" customWidth="1"/>
    <col min="252" max="252" width="14" style="2" bestFit="1" customWidth="1"/>
    <col min="253" max="253" width="15.140625" style="2" customWidth="1"/>
    <col min="254" max="254" width="6.42578125" style="2" customWidth="1"/>
    <col min="255" max="255" width="8.42578125" style="2" customWidth="1"/>
    <col min="256" max="16384" width="3.5703125" style="2"/>
  </cols>
  <sheetData>
    <row r="1" spans="1:16" x14ac:dyDescent="0.3">
      <c r="A1" s="6"/>
      <c r="B1" s="6"/>
      <c r="C1" s="6"/>
      <c r="D1" s="5"/>
      <c r="E1" s="5"/>
      <c r="F1" s="5"/>
      <c r="G1" s="5"/>
    </row>
    <row r="2" spans="1:16" x14ac:dyDescent="0.3">
      <c r="A2" s="6"/>
      <c r="B2" s="6"/>
      <c r="C2" s="6"/>
      <c r="D2" s="5"/>
      <c r="E2" s="5"/>
      <c r="F2" s="5"/>
      <c r="G2" s="5"/>
    </row>
    <row r="3" spans="1:16" x14ac:dyDescent="0.3">
      <c r="A3" s="6"/>
      <c r="B3" s="6"/>
      <c r="C3" s="6"/>
      <c r="D3" s="5"/>
      <c r="E3" s="5"/>
      <c r="F3" s="5"/>
      <c r="G3" s="5"/>
    </row>
    <row r="4" spans="1:16" x14ac:dyDescent="0.3">
      <c r="A4" s="547" t="s">
        <v>159</v>
      </c>
      <c r="B4" s="547"/>
      <c r="C4" s="547"/>
      <c r="D4" s="547"/>
      <c r="E4" s="547"/>
      <c r="F4" s="547"/>
      <c r="G4" s="547"/>
      <c r="H4" s="67"/>
      <c r="I4" s="67"/>
      <c r="J4" s="67"/>
      <c r="K4" s="67"/>
      <c r="L4" s="67"/>
      <c r="M4" s="67"/>
      <c r="N4" s="67"/>
      <c r="O4" s="67"/>
      <c r="P4" s="67"/>
    </row>
    <row r="5" spans="1:16" x14ac:dyDescent="0.3">
      <c r="A5" s="547" t="s">
        <v>197</v>
      </c>
      <c r="B5" s="547"/>
      <c r="C5" s="547"/>
      <c r="D5" s="547"/>
      <c r="E5" s="547"/>
      <c r="F5" s="547"/>
      <c r="G5" s="547"/>
      <c r="H5" s="67"/>
      <c r="I5" s="67"/>
      <c r="J5" s="67"/>
      <c r="K5" s="67"/>
      <c r="L5" s="67"/>
      <c r="M5" s="67"/>
      <c r="N5" s="67"/>
      <c r="O5" s="67"/>
      <c r="P5" s="67"/>
    </row>
    <row r="6" spans="1:16" x14ac:dyDescent="0.3">
      <c r="A6" s="548" t="s">
        <v>198</v>
      </c>
      <c r="B6" s="548"/>
      <c r="C6" s="548"/>
      <c r="D6" s="548"/>
      <c r="E6" s="548"/>
      <c r="F6" s="548"/>
      <c r="G6" s="548"/>
    </row>
    <row r="7" spans="1:16" x14ac:dyDescent="0.3">
      <c r="A7" s="548" t="s">
        <v>199</v>
      </c>
      <c r="B7" s="548"/>
      <c r="C7" s="548"/>
      <c r="D7" s="548"/>
      <c r="E7" s="548"/>
      <c r="F7" s="548"/>
      <c r="G7" s="548"/>
    </row>
    <row r="8" spans="1:16" x14ac:dyDescent="0.3">
      <c r="A8" s="548" t="s">
        <v>200</v>
      </c>
      <c r="B8" s="548"/>
      <c r="C8" s="548"/>
      <c r="D8" s="548"/>
      <c r="E8" s="548"/>
      <c r="F8" s="548"/>
      <c r="G8" s="548"/>
    </row>
    <row r="9" spans="1:16" x14ac:dyDescent="0.3">
      <c r="A9" s="548" t="s">
        <v>201</v>
      </c>
      <c r="B9" s="548"/>
      <c r="C9" s="548"/>
      <c r="D9" s="548"/>
      <c r="E9" s="548"/>
      <c r="F9" s="548"/>
      <c r="G9" s="548"/>
    </row>
    <row r="10" spans="1:16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6" ht="25.5" customHeight="1" x14ac:dyDescent="0.3">
      <c r="A11" s="581" t="s">
        <v>128</v>
      </c>
      <c r="B11" s="582"/>
      <c r="C11" s="582"/>
      <c r="D11" s="582"/>
      <c r="E11" s="582"/>
      <c r="F11" s="582"/>
      <c r="G11" s="582"/>
    </row>
    <row r="12" spans="1:16" ht="123.75" customHeight="1" x14ac:dyDescent="0.3">
      <c r="A12" s="58" t="s">
        <v>19</v>
      </c>
      <c r="B12" s="58" t="s">
        <v>254</v>
      </c>
      <c r="C12" s="211" t="s">
        <v>76</v>
      </c>
      <c r="D12" s="211" t="s">
        <v>77</v>
      </c>
      <c r="E12" s="211" t="s">
        <v>175</v>
      </c>
      <c r="F12" s="211" t="s">
        <v>176</v>
      </c>
      <c r="G12" s="61" t="s">
        <v>21</v>
      </c>
    </row>
    <row r="13" spans="1:16" ht="20.100000000000001" customHeight="1" x14ac:dyDescent="0.3">
      <c r="A13" s="292">
        <v>1</v>
      </c>
      <c r="B13" s="378"/>
      <c r="C13" s="379"/>
      <c r="D13" s="379"/>
      <c r="E13" s="379"/>
      <c r="F13" s="379"/>
      <c r="G13" s="380">
        <f>SUM(C13:F13)</f>
        <v>0</v>
      </c>
    </row>
    <row r="14" spans="1:16" ht="20.100000000000001" customHeight="1" x14ac:dyDescent="0.3">
      <c r="A14" s="296">
        <f>A13+1</f>
        <v>2</v>
      </c>
      <c r="B14" s="381"/>
      <c r="C14" s="382"/>
      <c r="D14" s="382"/>
      <c r="E14" s="382"/>
      <c r="F14" s="382"/>
      <c r="G14" s="383">
        <f t="shared" ref="G14:G20" si="0">SUM(C14:F14)</f>
        <v>0</v>
      </c>
    </row>
    <row r="15" spans="1:16" ht="20.100000000000001" customHeight="1" x14ac:dyDescent="0.3">
      <c r="A15" s="296">
        <f t="shared" ref="A15:A20" si="1">A14+1</f>
        <v>3</v>
      </c>
      <c r="B15" s="381"/>
      <c r="C15" s="382"/>
      <c r="D15" s="382"/>
      <c r="E15" s="382"/>
      <c r="F15" s="382"/>
      <c r="G15" s="383">
        <f t="shared" si="0"/>
        <v>0</v>
      </c>
    </row>
    <row r="16" spans="1:16" ht="20.100000000000001" customHeight="1" x14ac:dyDescent="0.3">
      <c r="A16" s="296">
        <f t="shared" si="1"/>
        <v>4</v>
      </c>
      <c r="B16" s="381"/>
      <c r="C16" s="382"/>
      <c r="D16" s="382"/>
      <c r="E16" s="382"/>
      <c r="F16" s="382"/>
      <c r="G16" s="383">
        <f t="shared" si="0"/>
        <v>0</v>
      </c>
    </row>
    <row r="17" spans="1:17" ht="20.100000000000001" customHeight="1" x14ac:dyDescent="0.3">
      <c r="A17" s="296">
        <f t="shared" si="1"/>
        <v>5</v>
      </c>
      <c r="B17" s="381"/>
      <c r="C17" s="382"/>
      <c r="D17" s="382"/>
      <c r="E17" s="382"/>
      <c r="F17" s="382"/>
      <c r="G17" s="383">
        <f t="shared" si="0"/>
        <v>0</v>
      </c>
    </row>
    <row r="18" spans="1:17" ht="20.100000000000001" customHeight="1" x14ac:dyDescent="0.3">
      <c r="A18" s="296">
        <f t="shared" si="1"/>
        <v>6</v>
      </c>
      <c r="B18" s="381"/>
      <c r="C18" s="382"/>
      <c r="D18" s="382"/>
      <c r="E18" s="382"/>
      <c r="F18" s="382"/>
      <c r="G18" s="383">
        <f t="shared" si="0"/>
        <v>0</v>
      </c>
    </row>
    <row r="19" spans="1:17" ht="20.100000000000001" customHeight="1" x14ac:dyDescent="0.3">
      <c r="A19" s="296">
        <f t="shared" si="1"/>
        <v>7</v>
      </c>
      <c r="B19" s="381"/>
      <c r="C19" s="382"/>
      <c r="D19" s="382"/>
      <c r="E19" s="382"/>
      <c r="F19" s="382"/>
      <c r="G19" s="383">
        <f t="shared" si="0"/>
        <v>0</v>
      </c>
    </row>
    <row r="20" spans="1:17" ht="20.100000000000001" customHeight="1" x14ac:dyDescent="0.3">
      <c r="A20" s="300">
        <f t="shared" si="1"/>
        <v>8</v>
      </c>
      <c r="B20" s="384"/>
      <c r="C20" s="385"/>
      <c r="D20" s="385"/>
      <c r="E20" s="385"/>
      <c r="F20" s="385"/>
      <c r="G20" s="386">
        <f t="shared" si="0"/>
        <v>0</v>
      </c>
    </row>
    <row r="21" spans="1:17" x14ac:dyDescent="0.3">
      <c r="A21" s="629"/>
      <c r="B21" s="616" t="s">
        <v>22</v>
      </c>
      <c r="C21" s="630">
        <f>SUM(C13:C20)</f>
        <v>0</v>
      </c>
      <c r="D21" s="630">
        <f>SUM(D13:D20)</f>
        <v>0</v>
      </c>
      <c r="E21" s="630">
        <f>SUM(E13:E20)</f>
        <v>0</v>
      </c>
      <c r="F21" s="630">
        <f>SUM(F13:F20)</f>
        <v>0</v>
      </c>
      <c r="G21" s="631">
        <f>SUM(G13:G20)</f>
        <v>0</v>
      </c>
    </row>
    <row r="22" spans="1:17" x14ac:dyDescent="0.3">
      <c r="A22" s="95"/>
      <c r="B22" s="583" t="s">
        <v>49</v>
      </c>
      <c r="C22" s="584"/>
      <c r="D22" s="584"/>
      <c r="E22" s="584"/>
      <c r="F22" s="584"/>
      <c r="G22" s="585"/>
      <c r="K22" s="96"/>
    </row>
    <row r="23" spans="1:17" x14ac:dyDescent="0.3">
      <c r="A23" s="62"/>
      <c r="B23" s="549" t="s">
        <v>23</v>
      </c>
      <c r="C23" s="549"/>
      <c r="D23" s="68"/>
      <c r="E23" s="68"/>
      <c r="F23" s="68"/>
      <c r="G23" s="7"/>
    </row>
    <row r="24" spans="1:17" x14ac:dyDescent="0.3">
      <c r="A24" s="62"/>
      <c r="B24" s="549" t="s">
        <v>24</v>
      </c>
      <c r="C24" s="549"/>
      <c r="D24" s="7"/>
      <c r="E24" s="7"/>
      <c r="F24" s="7"/>
      <c r="G24" s="7"/>
    </row>
    <row r="25" spans="1:17" x14ac:dyDescent="0.3">
      <c r="A25" s="62"/>
      <c r="B25" s="549" t="s">
        <v>25</v>
      </c>
      <c r="C25" s="549"/>
      <c r="D25" s="7"/>
      <c r="E25" s="7"/>
      <c r="F25" s="7"/>
      <c r="G25" s="7"/>
    </row>
    <row r="26" spans="1:17" ht="17.25" x14ac:dyDescent="0.3">
      <c r="A26" s="632"/>
      <c r="B26" s="633"/>
      <c r="C26" s="634"/>
      <c r="D26" s="529" t="s">
        <v>217</v>
      </c>
      <c r="E26" s="531"/>
      <c r="F26" s="531"/>
      <c r="G26" s="532"/>
    </row>
    <row r="27" spans="1:17" x14ac:dyDescent="0.3">
      <c r="A27" s="62"/>
      <c r="B27" s="549" t="s">
        <v>212</v>
      </c>
      <c r="C27" s="549"/>
      <c r="D27" s="586">
        <f>'MOF 2023-24'!I8</f>
        <v>0</v>
      </c>
      <c r="E27" s="586"/>
      <c r="F27" s="586"/>
      <c r="G27" s="587"/>
    </row>
    <row r="28" spans="1:17" x14ac:dyDescent="0.3">
      <c r="A28" s="62"/>
      <c r="B28" s="549" t="s">
        <v>129</v>
      </c>
      <c r="C28" s="549"/>
      <c r="D28" s="588">
        <f>G21</f>
        <v>0</v>
      </c>
      <c r="E28" s="588"/>
      <c r="F28" s="588"/>
      <c r="G28" s="589"/>
    </row>
    <row r="29" spans="1:17" x14ac:dyDescent="0.3">
      <c r="A29" s="62"/>
      <c r="B29" s="551" t="s">
        <v>158</v>
      </c>
      <c r="C29" s="551"/>
      <c r="D29" s="590">
        <f>D27-D28</f>
        <v>0</v>
      </c>
      <c r="E29" s="590"/>
      <c r="F29" s="590"/>
      <c r="G29" s="591"/>
    </row>
    <row r="30" spans="1:17" x14ac:dyDescent="0.3">
      <c r="A30" s="67"/>
      <c r="B30" s="7"/>
      <c r="C30" s="7"/>
      <c r="D30" s="7"/>
      <c r="E30" s="7"/>
      <c r="F30" s="7"/>
      <c r="G30" s="7"/>
    </row>
    <row r="31" spans="1:17" x14ac:dyDescent="0.3">
      <c r="A31" s="67"/>
      <c r="B31" s="7"/>
      <c r="C31" s="7"/>
      <c r="D31" s="7"/>
      <c r="E31" s="7"/>
      <c r="F31" s="7"/>
      <c r="G31" s="7"/>
    </row>
    <row r="32" spans="1:17" x14ac:dyDescent="0.3">
      <c r="A32" s="67"/>
      <c r="B32" s="67" t="str">
        <f>'MOF 2023-24'!C28</f>
        <v>Il Direttore SGA</v>
      </c>
      <c r="C32" s="67"/>
      <c r="D32" s="67"/>
      <c r="E32" s="67"/>
      <c r="F32" s="67" t="str">
        <f>'MOF 2023-24'!H28</f>
        <v>Il Dirigente Scolastico</v>
      </c>
      <c r="G32" s="21"/>
      <c r="H32" s="63"/>
      <c r="I32" s="63"/>
      <c r="J32" s="63"/>
      <c r="K32" s="63"/>
      <c r="L32" s="63"/>
      <c r="M32" s="63"/>
      <c r="N32" s="63"/>
      <c r="P32" s="63"/>
      <c r="Q32" s="63"/>
    </row>
    <row r="33" spans="1:17" x14ac:dyDescent="0.3">
      <c r="A33" s="67"/>
      <c r="B33" s="7" t="str">
        <f>'MOF 2023-24'!C29</f>
        <v>Nome e Cognome</v>
      </c>
      <c r="C33" s="7"/>
      <c r="D33" s="7"/>
      <c r="E33" s="7"/>
      <c r="F33" s="7" t="str">
        <f>'MOF 2023-24'!H29</f>
        <v>Nome e Cognome</v>
      </c>
      <c r="G33" s="21"/>
      <c r="H33" s="63"/>
      <c r="I33" s="63"/>
      <c r="J33" s="63"/>
      <c r="K33" s="63"/>
      <c r="L33" s="63"/>
      <c r="M33" s="63"/>
      <c r="N33" s="63"/>
      <c r="P33" s="63"/>
      <c r="Q33" s="63"/>
    </row>
    <row r="34" spans="1:17" x14ac:dyDescent="0.3">
      <c r="A34" s="67"/>
      <c r="B34" s="63"/>
      <c r="C34" s="63"/>
      <c r="D34" s="63"/>
      <c r="E34" s="63"/>
      <c r="F34" s="63"/>
      <c r="G34" s="63"/>
    </row>
    <row r="35" spans="1:17" x14ac:dyDescent="0.3">
      <c r="A35" s="67"/>
      <c r="B35" s="63"/>
      <c r="C35" s="63"/>
      <c r="D35" s="63"/>
      <c r="E35" s="63"/>
      <c r="F35" s="63"/>
      <c r="G35" s="63"/>
    </row>
    <row r="36" spans="1:17" x14ac:dyDescent="0.3">
      <c r="A36" s="67"/>
      <c r="B36" s="63"/>
      <c r="C36" s="63"/>
      <c r="D36" s="63"/>
      <c r="E36" s="63"/>
      <c r="F36" s="63"/>
      <c r="G36" s="63"/>
    </row>
    <row r="37" spans="1:17" x14ac:dyDescent="0.3">
      <c r="A37" s="67"/>
      <c r="B37" s="63"/>
      <c r="C37" s="63"/>
      <c r="D37" s="63"/>
      <c r="E37" s="63"/>
      <c r="F37" s="63"/>
      <c r="G37" s="63"/>
    </row>
    <row r="38" spans="1:17" x14ac:dyDescent="0.3">
      <c r="B38" s="63"/>
      <c r="C38" s="63"/>
      <c r="D38" s="63"/>
      <c r="E38" s="63"/>
      <c r="F38" s="63"/>
      <c r="G38" s="63"/>
    </row>
    <row r="39" spans="1:17" x14ac:dyDescent="0.3">
      <c r="B39" s="63"/>
      <c r="C39" s="63"/>
      <c r="D39" s="63"/>
      <c r="E39" s="63"/>
      <c r="F39" s="63"/>
      <c r="G39" s="63"/>
    </row>
    <row r="40" spans="1:17" x14ac:dyDescent="0.3">
      <c r="B40" s="63"/>
      <c r="C40" s="63"/>
      <c r="D40" s="63"/>
      <c r="E40" s="63"/>
      <c r="F40" s="63"/>
      <c r="G40" s="63"/>
    </row>
    <row r="41" spans="1:17" x14ac:dyDescent="0.3">
      <c r="B41" s="63"/>
      <c r="C41" s="63"/>
      <c r="D41" s="63"/>
      <c r="E41" s="63"/>
      <c r="F41" s="63"/>
      <c r="G41" s="63"/>
    </row>
    <row r="42" spans="1:17" x14ac:dyDescent="0.3">
      <c r="B42" s="63"/>
      <c r="C42" s="63"/>
      <c r="D42" s="63"/>
      <c r="E42" s="63"/>
      <c r="F42" s="63"/>
      <c r="G42" s="63"/>
    </row>
    <row r="43" spans="1:17" x14ac:dyDescent="0.3">
      <c r="B43" s="63"/>
      <c r="C43" s="63"/>
      <c r="D43" s="63"/>
      <c r="E43" s="63"/>
      <c r="F43" s="63"/>
      <c r="G43" s="63"/>
    </row>
    <row r="44" spans="1:17" x14ac:dyDescent="0.3">
      <c r="B44" s="63"/>
      <c r="C44" s="63"/>
      <c r="D44" s="63"/>
      <c r="E44" s="63"/>
      <c r="F44" s="63"/>
      <c r="G44" s="63"/>
    </row>
    <row r="45" spans="1:17" x14ac:dyDescent="0.3">
      <c r="B45" s="63"/>
      <c r="C45" s="63"/>
      <c r="D45" s="63"/>
      <c r="E45" s="63"/>
      <c r="F45" s="63"/>
      <c r="G45" s="63"/>
    </row>
    <row r="46" spans="1:17" x14ac:dyDescent="0.3">
      <c r="B46" s="63"/>
      <c r="C46" s="63"/>
      <c r="D46" s="63"/>
      <c r="E46" s="63"/>
      <c r="F46" s="63"/>
      <c r="G46" s="63"/>
    </row>
    <row r="47" spans="1:17" x14ac:dyDescent="0.3">
      <c r="B47" s="63"/>
      <c r="C47" s="63"/>
      <c r="D47" s="63"/>
      <c r="E47" s="63"/>
      <c r="F47" s="63"/>
      <c r="G47" s="63"/>
    </row>
    <row r="48" spans="1:17" x14ac:dyDescent="0.3">
      <c r="B48" s="63"/>
      <c r="C48" s="63"/>
      <c r="D48" s="63"/>
      <c r="E48" s="63"/>
      <c r="F48" s="63"/>
      <c r="G48" s="63"/>
    </row>
    <row r="49" spans="2:7" x14ac:dyDescent="0.3">
      <c r="B49" s="63"/>
      <c r="C49" s="63"/>
      <c r="D49" s="63"/>
      <c r="E49" s="63"/>
      <c r="F49" s="63"/>
      <c r="G49" s="63"/>
    </row>
    <row r="50" spans="2:7" x14ac:dyDescent="0.3">
      <c r="B50" s="63"/>
      <c r="C50" s="63"/>
      <c r="D50" s="63"/>
      <c r="E50" s="63"/>
      <c r="F50" s="63"/>
      <c r="G50" s="63"/>
    </row>
    <row r="51" spans="2:7" x14ac:dyDescent="0.3">
      <c r="B51" s="63"/>
      <c r="C51" s="63"/>
      <c r="D51" s="63"/>
      <c r="E51" s="63"/>
      <c r="F51" s="63"/>
      <c r="G51" s="63"/>
    </row>
    <row r="52" spans="2:7" x14ac:dyDescent="0.3">
      <c r="B52" s="63"/>
      <c r="C52" s="63"/>
      <c r="D52" s="63"/>
      <c r="E52" s="63"/>
      <c r="F52" s="63"/>
      <c r="G52" s="63"/>
    </row>
    <row r="53" spans="2:7" x14ac:dyDescent="0.3">
      <c r="B53" s="63"/>
      <c r="C53" s="63"/>
      <c r="D53" s="63"/>
      <c r="E53" s="63"/>
      <c r="F53" s="63"/>
      <c r="G53" s="63"/>
    </row>
    <row r="54" spans="2:7" x14ac:dyDescent="0.3">
      <c r="B54" s="63"/>
      <c r="C54" s="63"/>
      <c r="D54" s="63"/>
      <c r="E54" s="63"/>
      <c r="F54" s="63"/>
      <c r="G54" s="63"/>
    </row>
    <row r="55" spans="2:7" x14ac:dyDescent="0.3">
      <c r="B55" s="63"/>
      <c r="C55" s="63"/>
      <c r="D55" s="63"/>
      <c r="E55" s="63"/>
      <c r="F55" s="63"/>
      <c r="G55" s="63"/>
    </row>
    <row r="56" spans="2:7" x14ac:dyDescent="0.3">
      <c r="B56" s="63"/>
      <c r="C56" s="63"/>
      <c r="D56" s="63"/>
      <c r="E56" s="63"/>
      <c r="F56" s="63"/>
      <c r="G56" s="63"/>
    </row>
    <row r="57" spans="2:7" x14ac:dyDescent="0.3">
      <c r="B57" s="63"/>
      <c r="C57" s="63"/>
      <c r="D57" s="63"/>
      <c r="E57" s="63"/>
      <c r="F57" s="63"/>
      <c r="G57" s="63"/>
    </row>
    <row r="58" spans="2:7" x14ac:dyDescent="0.3">
      <c r="B58" s="63"/>
      <c r="C58" s="63"/>
      <c r="D58" s="63"/>
      <c r="E58" s="63"/>
      <c r="F58" s="63"/>
      <c r="G58" s="63"/>
    </row>
    <row r="59" spans="2:7" x14ac:dyDescent="0.3">
      <c r="B59" s="63"/>
      <c r="C59" s="63"/>
      <c r="D59" s="63"/>
      <c r="E59" s="63"/>
      <c r="F59" s="63"/>
      <c r="G59" s="63"/>
    </row>
    <row r="60" spans="2:7" x14ac:dyDescent="0.3">
      <c r="B60" s="63"/>
      <c r="C60" s="63"/>
      <c r="D60" s="63"/>
      <c r="E60" s="63"/>
      <c r="F60" s="63"/>
      <c r="G60" s="63"/>
    </row>
    <row r="61" spans="2:7" x14ac:dyDescent="0.3">
      <c r="B61" s="63"/>
      <c r="C61" s="63"/>
      <c r="D61" s="63"/>
      <c r="E61" s="63"/>
      <c r="F61" s="63"/>
      <c r="G61" s="63"/>
    </row>
    <row r="62" spans="2:7" x14ac:dyDescent="0.3">
      <c r="B62" s="63"/>
      <c r="C62" s="63"/>
      <c r="D62" s="63"/>
      <c r="E62" s="63"/>
      <c r="F62" s="63"/>
      <c r="G62" s="63"/>
    </row>
    <row r="63" spans="2:7" x14ac:dyDescent="0.3">
      <c r="B63" s="63"/>
      <c r="C63" s="63"/>
      <c r="D63" s="63"/>
      <c r="E63" s="63"/>
      <c r="F63" s="63"/>
      <c r="G63" s="63"/>
    </row>
    <row r="64" spans="2:7" x14ac:dyDescent="0.3">
      <c r="B64" s="63"/>
      <c r="C64" s="63"/>
      <c r="D64" s="63"/>
      <c r="E64" s="63"/>
      <c r="F64" s="63"/>
      <c r="G64" s="63"/>
    </row>
    <row r="65" spans="2:7" x14ac:dyDescent="0.3">
      <c r="B65" s="63"/>
      <c r="C65" s="63"/>
      <c r="D65" s="63"/>
      <c r="E65" s="63"/>
      <c r="F65" s="63"/>
      <c r="G65" s="63"/>
    </row>
    <row r="66" spans="2:7" x14ac:dyDescent="0.3">
      <c r="B66" s="63"/>
      <c r="C66" s="63"/>
      <c r="D66" s="63"/>
      <c r="E66" s="63"/>
      <c r="F66" s="63"/>
      <c r="G66" s="63"/>
    </row>
    <row r="67" spans="2:7" x14ac:dyDescent="0.3">
      <c r="B67" s="63"/>
      <c r="C67" s="63"/>
      <c r="D67" s="63"/>
      <c r="E67" s="63"/>
      <c r="F67" s="63"/>
      <c r="G67" s="63"/>
    </row>
    <row r="68" spans="2:7" x14ac:dyDescent="0.3">
      <c r="B68" s="63"/>
      <c r="C68" s="63"/>
      <c r="D68" s="63"/>
      <c r="E68" s="63"/>
      <c r="F68" s="63"/>
      <c r="G68" s="63"/>
    </row>
    <row r="69" spans="2:7" x14ac:dyDescent="0.3">
      <c r="B69" s="63"/>
      <c r="C69" s="63"/>
      <c r="D69" s="63"/>
      <c r="E69" s="63"/>
      <c r="F69" s="63"/>
      <c r="G69" s="63"/>
    </row>
    <row r="70" spans="2:7" x14ac:dyDescent="0.3">
      <c r="B70" s="63"/>
      <c r="C70" s="63"/>
      <c r="D70" s="63"/>
      <c r="E70" s="63"/>
      <c r="F70" s="63"/>
      <c r="G70" s="63"/>
    </row>
    <row r="71" spans="2:7" x14ac:dyDescent="0.3">
      <c r="B71" s="63"/>
      <c r="C71" s="63"/>
      <c r="D71" s="63"/>
      <c r="E71" s="63"/>
      <c r="F71" s="63"/>
      <c r="G71" s="63"/>
    </row>
    <row r="72" spans="2:7" x14ac:dyDescent="0.3">
      <c r="B72" s="63"/>
      <c r="C72" s="63"/>
      <c r="D72" s="63"/>
      <c r="E72" s="63"/>
      <c r="F72" s="63"/>
      <c r="G72" s="63"/>
    </row>
    <row r="73" spans="2:7" x14ac:dyDescent="0.3">
      <c r="B73" s="63"/>
      <c r="C73" s="63"/>
      <c r="D73" s="63"/>
      <c r="E73" s="63"/>
      <c r="F73" s="63"/>
      <c r="G73" s="63"/>
    </row>
    <row r="74" spans="2:7" x14ac:dyDescent="0.3">
      <c r="B74" s="63"/>
      <c r="C74" s="63"/>
      <c r="D74" s="63"/>
      <c r="E74" s="63"/>
      <c r="F74" s="63"/>
      <c r="G74" s="63"/>
    </row>
    <row r="75" spans="2:7" x14ac:dyDescent="0.3">
      <c r="B75" s="63"/>
      <c r="C75" s="63"/>
      <c r="D75" s="63"/>
      <c r="E75" s="63"/>
      <c r="F75" s="63"/>
      <c r="G75" s="63"/>
    </row>
    <row r="76" spans="2:7" x14ac:dyDescent="0.3">
      <c r="B76" s="63"/>
      <c r="C76" s="63"/>
      <c r="D76" s="63"/>
      <c r="E76" s="63"/>
      <c r="F76" s="63"/>
      <c r="G76" s="63"/>
    </row>
    <row r="77" spans="2:7" x14ac:dyDescent="0.3">
      <c r="B77" s="63"/>
      <c r="C77" s="63"/>
      <c r="D77" s="63"/>
      <c r="E77" s="63"/>
      <c r="F77" s="63"/>
      <c r="G77" s="63"/>
    </row>
    <row r="78" spans="2:7" x14ac:dyDescent="0.3">
      <c r="B78" s="63"/>
      <c r="C78" s="63"/>
      <c r="D78" s="63"/>
      <c r="E78" s="63"/>
      <c r="F78" s="63"/>
      <c r="G78" s="63"/>
    </row>
    <row r="79" spans="2:7" x14ac:dyDescent="0.3">
      <c r="B79" s="63"/>
      <c r="C79" s="63"/>
      <c r="D79" s="63"/>
      <c r="E79" s="63"/>
      <c r="F79" s="63"/>
      <c r="G79" s="63"/>
    </row>
    <row r="80" spans="2:7" x14ac:dyDescent="0.3">
      <c r="B80" s="63"/>
      <c r="C80" s="63"/>
      <c r="D80" s="63"/>
      <c r="E80" s="63"/>
      <c r="F80" s="63"/>
      <c r="G80" s="63"/>
    </row>
    <row r="81" spans="2:7" x14ac:dyDescent="0.3">
      <c r="B81" s="63"/>
      <c r="C81" s="63"/>
      <c r="D81" s="63"/>
      <c r="E81" s="63"/>
      <c r="F81" s="63"/>
      <c r="G81" s="63"/>
    </row>
    <row r="82" spans="2:7" x14ac:dyDescent="0.3">
      <c r="B82" s="63"/>
      <c r="C82" s="63"/>
      <c r="D82" s="63"/>
      <c r="E82" s="63"/>
      <c r="F82" s="63"/>
      <c r="G82" s="63"/>
    </row>
    <row r="83" spans="2:7" x14ac:dyDescent="0.3">
      <c r="B83" s="63"/>
      <c r="C83" s="63"/>
      <c r="D83" s="63"/>
      <c r="E83" s="63"/>
      <c r="F83" s="63"/>
      <c r="G83" s="63"/>
    </row>
    <row r="84" spans="2:7" x14ac:dyDescent="0.3">
      <c r="B84" s="63"/>
      <c r="C84" s="63"/>
      <c r="D84" s="63"/>
      <c r="E84" s="63"/>
      <c r="F84" s="63"/>
      <c r="G84" s="63"/>
    </row>
    <row r="85" spans="2:7" x14ac:dyDescent="0.3">
      <c r="B85" s="63"/>
      <c r="C85" s="63"/>
      <c r="D85" s="63"/>
      <c r="E85" s="63"/>
      <c r="F85" s="63"/>
      <c r="G85" s="63"/>
    </row>
    <row r="86" spans="2:7" x14ac:dyDescent="0.3">
      <c r="B86" s="63"/>
      <c r="C86" s="63"/>
      <c r="D86" s="63"/>
      <c r="E86" s="63"/>
      <c r="F86" s="63"/>
      <c r="G86" s="63"/>
    </row>
    <row r="87" spans="2:7" x14ac:dyDescent="0.3">
      <c r="B87" s="63"/>
      <c r="C87" s="63"/>
      <c r="D87" s="63"/>
      <c r="E87" s="63"/>
      <c r="F87" s="63"/>
      <c r="G87" s="63"/>
    </row>
    <row r="88" spans="2:7" x14ac:dyDescent="0.3">
      <c r="B88" s="63"/>
      <c r="C88" s="63"/>
      <c r="D88" s="63"/>
      <c r="E88" s="63"/>
      <c r="F88" s="63"/>
      <c r="G88" s="63"/>
    </row>
    <row r="89" spans="2:7" x14ac:dyDescent="0.3">
      <c r="B89" s="63"/>
      <c r="C89" s="63"/>
      <c r="D89" s="63"/>
      <c r="E89" s="63"/>
      <c r="F89" s="63"/>
      <c r="G89" s="63"/>
    </row>
    <row r="90" spans="2:7" x14ac:dyDescent="0.3">
      <c r="B90" s="63"/>
      <c r="C90" s="63"/>
      <c r="D90" s="63"/>
      <c r="E90" s="63"/>
      <c r="F90" s="63"/>
      <c r="G90" s="63"/>
    </row>
    <row r="91" spans="2:7" x14ac:dyDescent="0.3">
      <c r="B91" s="63"/>
      <c r="C91" s="63"/>
      <c r="D91" s="63"/>
      <c r="E91" s="63"/>
      <c r="F91" s="63"/>
      <c r="G91" s="63"/>
    </row>
    <row r="92" spans="2:7" x14ac:dyDescent="0.3">
      <c r="B92" s="63"/>
      <c r="C92" s="63"/>
      <c r="D92" s="63"/>
      <c r="E92" s="63"/>
      <c r="F92" s="63"/>
      <c r="G92" s="63"/>
    </row>
    <row r="93" spans="2:7" x14ac:dyDescent="0.3">
      <c r="B93" s="63"/>
      <c r="C93" s="63"/>
      <c r="D93" s="63"/>
      <c r="E93" s="63"/>
      <c r="F93" s="63"/>
      <c r="G93" s="63"/>
    </row>
    <row r="94" spans="2:7" x14ac:dyDescent="0.3">
      <c r="B94" s="63"/>
      <c r="C94" s="63"/>
      <c r="D94" s="63"/>
      <c r="E94" s="63"/>
      <c r="F94" s="63"/>
      <c r="G94" s="63"/>
    </row>
    <row r="95" spans="2:7" x14ac:dyDescent="0.3">
      <c r="B95" s="63"/>
      <c r="C95" s="63"/>
      <c r="D95" s="63"/>
      <c r="E95" s="63"/>
      <c r="F95" s="63"/>
      <c r="G95" s="63"/>
    </row>
    <row r="96" spans="2:7" x14ac:dyDescent="0.3">
      <c r="B96" s="63"/>
      <c r="C96" s="63"/>
      <c r="D96" s="63"/>
      <c r="E96" s="63"/>
      <c r="F96" s="63"/>
      <c r="G96" s="63"/>
    </row>
    <row r="97" spans="2:7" x14ac:dyDescent="0.3">
      <c r="B97" s="63"/>
      <c r="C97" s="63"/>
      <c r="D97" s="63"/>
      <c r="E97" s="63"/>
      <c r="F97" s="63"/>
      <c r="G97" s="63"/>
    </row>
    <row r="98" spans="2:7" x14ac:dyDescent="0.3">
      <c r="B98" s="63"/>
      <c r="C98" s="63"/>
      <c r="D98" s="63"/>
      <c r="E98" s="63"/>
      <c r="F98" s="63"/>
      <c r="G98" s="63"/>
    </row>
    <row r="99" spans="2:7" x14ac:dyDescent="0.3">
      <c r="B99" s="63"/>
      <c r="C99" s="63"/>
      <c r="D99" s="63"/>
      <c r="E99" s="63"/>
      <c r="F99" s="63"/>
      <c r="G99" s="63"/>
    </row>
    <row r="100" spans="2:7" x14ac:dyDescent="0.3">
      <c r="B100" s="63"/>
      <c r="C100" s="63"/>
      <c r="D100" s="63"/>
      <c r="E100" s="63"/>
      <c r="F100" s="63"/>
      <c r="G100" s="63"/>
    </row>
    <row r="101" spans="2:7" x14ac:dyDescent="0.3">
      <c r="B101" s="63"/>
      <c r="C101" s="63"/>
      <c r="D101" s="63"/>
      <c r="E101" s="63"/>
      <c r="F101" s="63"/>
      <c r="G101" s="63"/>
    </row>
    <row r="102" spans="2:7" x14ac:dyDescent="0.3">
      <c r="B102" s="63"/>
      <c r="C102" s="63"/>
      <c r="D102" s="63"/>
      <c r="E102" s="63"/>
      <c r="F102" s="63"/>
      <c r="G102" s="63"/>
    </row>
    <row r="103" spans="2:7" x14ac:dyDescent="0.3">
      <c r="B103" s="63"/>
      <c r="C103" s="63"/>
      <c r="D103" s="63"/>
      <c r="E103" s="63"/>
      <c r="F103" s="63"/>
      <c r="G103" s="63"/>
    </row>
    <row r="104" spans="2:7" x14ac:dyDescent="0.3">
      <c r="B104" s="63"/>
      <c r="C104" s="63"/>
      <c r="D104" s="63"/>
      <c r="E104" s="63"/>
      <c r="F104" s="63"/>
      <c r="G104" s="63"/>
    </row>
    <row r="105" spans="2:7" x14ac:dyDescent="0.3">
      <c r="B105" s="63"/>
      <c r="C105" s="63"/>
      <c r="D105" s="63"/>
      <c r="E105" s="63"/>
      <c r="F105" s="63"/>
      <c r="G105" s="63"/>
    </row>
    <row r="106" spans="2:7" x14ac:dyDescent="0.3">
      <c r="B106" s="63"/>
      <c r="C106" s="63"/>
      <c r="D106" s="63"/>
      <c r="E106" s="63"/>
      <c r="F106" s="63"/>
      <c r="G106" s="63"/>
    </row>
    <row r="107" spans="2:7" x14ac:dyDescent="0.3">
      <c r="B107" s="63"/>
      <c r="C107" s="63"/>
      <c r="D107" s="63"/>
      <c r="E107" s="63"/>
      <c r="F107" s="63"/>
      <c r="G107" s="63"/>
    </row>
    <row r="108" spans="2:7" x14ac:dyDescent="0.3">
      <c r="B108" s="63"/>
      <c r="C108" s="63"/>
      <c r="D108" s="63"/>
      <c r="E108" s="63"/>
      <c r="F108" s="63"/>
      <c r="G108" s="63"/>
    </row>
    <row r="109" spans="2:7" x14ac:dyDescent="0.3">
      <c r="B109" s="63"/>
      <c r="C109" s="63"/>
      <c r="D109" s="63"/>
      <c r="E109" s="63"/>
      <c r="F109" s="63"/>
      <c r="G109" s="63"/>
    </row>
    <row r="110" spans="2:7" x14ac:dyDescent="0.3">
      <c r="B110" s="63"/>
      <c r="C110" s="63"/>
      <c r="D110" s="63"/>
      <c r="E110" s="63"/>
      <c r="F110" s="63"/>
      <c r="G110" s="63"/>
    </row>
    <row r="111" spans="2:7" x14ac:dyDescent="0.3">
      <c r="B111" s="63"/>
      <c r="C111" s="63"/>
      <c r="D111" s="63"/>
      <c r="E111" s="63"/>
      <c r="F111" s="63"/>
      <c r="G111" s="63"/>
    </row>
    <row r="112" spans="2:7" x14ac:dyDescent="0.3">
      <c r="B112" s="63"/>
      <c r="C112" s="63"/>
      <c r="D112" s="63"/>
      <c r="E112" s="63"/>
      <c r="F112" s="63"/>
      <c r="G112" s="63"/>
    </row>
    <row r="113" spans="2:7" x14ac:dyDescent="0.3">
      <c r="B113" s="63"/>
      <c r="C113" s="63"/>
      <c r="D113" s="63"/>
      <c r="E113" s="63"/>
      <c r="F113" s="63"/>
      <c r="G113" s="63"/>
    </row>
    <row r="114" spans="2:7" x14ac:dyDescent="0.3">
      <c r="B114" s="63"/>
      <c r="C114" s="63"/>
      <c r="D114" s="63"/>
      <c r="E114" s="63"/>
      <c r="F114" s="63"/>
      <c r="G114" s="63"/>
    </row>
    <row r="115" spans="2:7" x14ac:dyDescent="0.3">
      <c r="B115" s="63"/>
      <c r="C115" s="63"/>
      <c r="D115" s="63"/>
      <c r="E115" s="63"/>
      <c r="F115" s="63"/>
      <c r="G115" s="63"/>
    </row>
    <row r="116" spans="2:7" x14ac:dyDescent="0.3">
      <c r="B116" s="63"/>
      <c r="C116" s="63"/>
      <c r="D116" s="63"/>
      <c r="E116" s="63"/>
      <c r="F116" s="63"/>
      <c r="G116" s="63"/>
    </row>
    <row r="117" spans="2:7" x14ac:dyDescent="0.3">
      <c r="B117" s="63"/>
      <c r="C117" s="63"/>
      <c r="D117" s="63"/>
      <c r="E117" s="63"/>
      <c r="F117" s="63"/>
      <c r="G117" s="63"/>
    </row>
    <row r="118" spans="2:7" x14ac:dyDescent="0.3">
      <c r="B118" s="63"/>
      <c r="C118" s="63"/>
      <c r="D118" s="63"/>
      <c r="E118" s="63"/>
      <c r="F118" s="63"/>
      <c r="G118" s="63"/>
    </row>
    <row r="119" spans="2:7" x14ac:dyDescent="0.3">
      <c r="B119" s="63"/>
      <c r="C119" s="63"/>
      <c r="D119" s="63"/>
      <c r="E119" s="63"/>
      <c r="F119" s="63"/>
      <c r="G119" s="63"/>
    </row>
    <row r="120" spans="2:7" x14ac:dyDescent="0.3">
      <c r="B120" s="63"/>
      <c r="C120" s="63"/>
      <c r="D120" s="63"/>
      <c r="E120" s="63"/>
      <c r="F120" s="63"/>
      <c r="G120" s="63"/>
    </row>
    <row r="121" spans="2:7" x14ac:dyDescent="0.3">
      <c r="B121" s="63"/>
      <c r="C121" s="63"/>
      <c r="D121" s="63"/>
      <c r="E121" s="63"/>
      <c r="F121" s="63"/>
      <c r="G121" s="63"/>
    </row>
    <row r="122" spans="2:7" x14ac:dyDescent="0.3">
      <c r="B122" s="63"/>
      <c r="C122" s="63"/>
      <c r="D122" s="63"/>
      <c r="E122" s="63"/>
      <c r="F122" s="63"/>
      <c r="G122" s="63"/>
    </row>
    <row r="123" spans="2:7" x14ac:dyDescent="0.3">
      <c r="B123" s="63"/>
      <c r="C123" s="63"/>
      <c r="D123" s="63"/>
      <c r="E123" s="63"/>
      <c r="F123" s="63"/>
      <c r="G123" s="63"/>
    </row>
    <row r="124" spans="2:7" x14ac:dyDescent="0.3">
      <c r="B124" s="63"/>
      <c r="C124" s="63"/>
      <c r="D124" s="63"/>
      <c r="E124" s="63"/>
      <c r="F124" s="63"/>
      <c r="G124" s="63"/>
    </row>
    <row r="125" spans="2:7" x14ac:dyDescent="0.3">
      <c r="B125" s="63"/>
      <c r="C125" s="63"/>
      <c r="D125" s="63"/>
      <c r="E125" s="63"/>
      <c r="F125" s="63"/>
      <c r="G125" s="63"/>
    </row>
    <row r="126" spans="2:7" x14ac:dyDescent="0.3">
      <c r="B126" s="63"/>
      <c r="C126" s="63"/>
      <c r="D126" s="63"/>
      <c r="E126" s="63"/>
      <c r="F126" s="63"/>
      <c r="G126" s="63"/>
    </row>
    <row r="127" spans="2:7" x14ac:dyDescent="0.3">
      <c r="B127" s="63"/>
      <c r="C127" s="63"/>
      <c r="D127" s="63"/>
      <c r="E127" s="63"/>
      <c r="F127" s="63"/>
      <c r="G127" s="63"/>
    </row>
    <row r="128" spans="2:7" x14ac:dyDescent="0.3">
      <c r="B128" s="63"/>
      <c r="C128" s="63"/>
      <c r="D128" s="63"/>
      <c r="E128" s="63"/>
      <c r="F128" s="63"/>
      <c r="G128" s="63"/>
    </row>
    <row r="129" spans="2:7" x14ac:dyDescent="0.3">
      <c r="B129" s="63"/>
      <c r="C129" s="63"/>
      <c r="D129" s="63"/>
      <c r="E129" s="63"/>
      <c r="F129" s="63"/>
      <c r="G129" s="63"/>
    </row>
    <row r="130" spans="2:7" x14ac:dyDescent="0.3">
      <c r="B130" s="63"/>
      <c r="C130" s="63"/>
      <c r="D130" s="63"/>
      <c r="E130" s="63"/>
      <c r="F130" s="63"/>
      <c r="G130" s="63"/>
    </row>
    <row r="131" spans="2:7" x14ac:dyDescent="0.3">
      <c r="B131" s="63"/>
      <c r="C131" s="63"/>
      <c r="D131" s="63"/>
      <c r="E131" s="63"/>
      <c r="F131" s="63"/>
      <c r="G131" s="63"/>
    </row>
    <row r="132" spans="2:7" x14ac:dyDescent="0.3">
      <c r="B132" s="63"/>
      <c r="C132" s="63"/>
      <c r="D132" s="63"/>
      <c r="E132" s="63"/>
      <c r="F132" s="63"/>
      <c r="G132" s="63"/>
    </row>
    <row r="133" spans="2:7" x14ac:dyDescent="0.3">
      <c r="B133" s="63"/>
      <c r="C133" s="63"/>
      <c r="D133" s="63"/>
      <c r="E133" s="63"/>
      <c r="F133" s="63"/>
      <c r="G133" s="63"/>
    </row>
    <row r="134" spans="2:7" x14ac:dyDescent="0.3">
      <c r="B134" s="63"/>
      <c r="C134" s="63"/>
      <c r="D134" s="63"/>
      <c r="E134" s="63"/>
      <c r="F134" s="63"/>
      <c r="G134" s="63"/>
    </row>
    <row r="135" spans="2:7" x14ac:dyDescent="0.3">
      <c r="B135" s="63"/>
      <c r="C135" s="63"/>
      <c r="D135" s="63"/>
      <c r="E135" s="63"/>
      <c r="F135" s="63"/>
      <c r="G135" s="63"/>
    </row>
    <row r="136" spans="2:7" x14ac:dyDescent="0.3">
      <c r="B136" s="63"/>
      <c r="C136" s="63"/>
      <c r="D136" s="63"/>
      <c r="E136" s="63"/>
      <c r="F136" s="63"/>
      <c r="G136" s="63"/>
    </row>
    <row r="137" spans="2:7" x14ac:dyDescent="0.3">
      <c r="B137" s="63"/>
      <c r="C137" s="63"/>
      <c r="D137" s="63"/>
      <c r="E137" s="63"/>
      <c r="F137" s="63"/>
      <c r="G137" s="63"/>
    </row>
    <row r="138" spans="2:7" x14ac:dyDescent="0.3">
      <c r="B138" s="63"/>
      <c r="C138" s="63"/>
      <c r="D138" s="63"/>
      <c r="E138" s="63"/>
      <c r="F138" s="63"/>
      <c r="G138" s="63"/>
    </row>
    <row r="139" spans="2:7" x14ac:dyDescent="0.3">
      <c r="B139" s="63"/>
      <c r="C139" s="63"/>
      <c r="D139" s="63"/>
      <c r="E139" s="63"/>
      <c r="F139" s="63"/>
      <c r="G139" s="63"/>
    </row>
    <row r="140" spans="2:7" x14ac:dyDescent="0.3">
      <c r="B140" s="63"/>
      <c r="C140" s="63"/>
      <c r="D140" s="63"/>
      <c r="E140" s="63"/>
      <c r="F140" s="63"/>
      <c r="G140" s="63"/>
    </row>
    <row r="141" spans="2:7" x14ac:dyDescent="0.3">
      <c r="B141" s="63"/>
      <c r="C141" s="63"/>
      <c r="D141" s="63"/>
      <c r="E141" s="63"/>
      <c r="F141" s="63"/>
      <c r="G141" s="63"/>
    </row>
    <row r="142" spans="2:7" x14ac:dyDescent="0.3">
      <c r="B142" s="63"/>
      <c r="C142" s="63"/>
      <c r="D142" s="63"/>
      <c r="E142" s="63"/>
      <c r="F142" s="63"/>
      <c r="G142" s="63"/>
    </row>
    <row r="143" spans="2:7" x14ac:dyDescent="0.3">
      <c r="B143" s="63"/>
      <c r="C143" s="63"/>
      <c r="D143" s="63"/>
      <c r="E143" s="63"/>
      <c r="F143" s="63"/>
      <c r="G143" s="63"/>
    </row>
    <row r="144" spans="2:7" x14ac:dyDescent="0.3">
      <c r="B144" s="63"/>
      <c r="C144" s="63"/>
      <c r="D144" s="63"/>
      <c r="E144" s="63"/>
      <c r="F144" s="63"/>
      <c r="G144" s="63"/>
    </row>
    <row r="145" spans="2:7" x14ac:dyDescent="0.3">
      <c r="B145" s="63"/>
      <c r="C145" s="63"/>
      <c r="D145" s="63"/>
      <c r="E145" s="63"/>
      <c r="F145" s="63"/>
      <c r="G145" s="63"/>
    </row>
    <row r="146" spans="2:7" x14ac:dyDescent="0.3">
      <c r="B146" s="63"/>
      <c r="C146" s="63"/>
      <c r="D146" s="63"/>
      <c r="E146" s="63"/>
      <c r="F146" s="63"/>
      <c r="G146" s="63"/>
    </row>
    <row r="147" spans="2:7" x14ac:dyDescent="0.3">
      <c r="B147" s="63"/>
      <c r="C147" s="63"/>
      <c r="D147" s="63"/>
      <c r="E147" s="63"/>
      <c r="F147" s="63"/>
      <c r="G147" s="63"/>
    </row>
    <row r="148" spans="2:7" x14ac:dyDescent="0.3">
      <c r="B148" s="63"/>
      <c r="C148" s="63"/>
      <c r="D148" s="63"/>
      <c r="E148" s="63"/>
      <c r="F148" s="63"/>
      <c r="G148" s="63"/>
    </row>
    <row r="149" spans="2:7" x14ac:dyDescent="0.3">
      <c r="B149" s="63"/>
      <c r="C149" s="63"/>
      <c r="D149" s="63"/>
      <c r="E149" s="63"/>
      <c r="F149" s="63"/>
      <c r="G149" s="63"/>
    </row>
  </sheetData>
  <sheetProtection sheet="1" objects="1" scenarios="1"/>
  <mergeCells count="19">
    <mergeCell ref="A26:C26"/>
    <mergeCell ref="D27:G27"/>
    <mergeCell ref="D28:G28"/>
    <mergeCell ref="D29:G29"/>
    <mergeCell ref="B27:C27"/>
    <mergeCell ref="B28:C28"/>
    <mergeCell ref="B29:C29"/>
    <mergeCell ref="D26:G26"/>
    <mergeCell ref="A4:G4"/>
    <mergeCell ref="A5:G5"/>
    <mergeCell ref="A6:G6"/>
    <mergeCell ref="A7:G7"/>
    <mergeCell ref="A8:G8"/>
    <mergeCell ref="A9:G9"/>
    <mergeCell ref="A11:G11"/>
    <mergeCell ref="B22:G22"/>
    <mergeCell ref="B25:C25"/>
    <mergeCell ref="B24:C24"/>
    <mergeCell ref="B23:C23"/>
  </mergeCells>
  <pageMargins left="0.31" right="0.34" top="0.75" bottom="0.75" header="0.3" footer="0.3"/>
  <pageSetup paperSize="9" scale="90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O150"/>
  <sheetViews>
    <sheetView showGridLines="0" workbookViewId="0">
      <selection activeCell="I7" sqref="I7"/>
    </sheetView>
  </sheetViews>
  <sheetFormatPr defaultColWidth="3.5703125" defaultRowHeight="16.5" x14ac:dyDescent="0.3"/>
  <cols>
    <col min="1" max="1" width="3.5703125" style="2" customWidth="1"/>
    <col min="2" max="2" width="40.7109375" style="2" customWidth="1"/>
    <col min="3" max="4" width="14.140625" style="2" customWidth="1"/>
    <col min="5" max="5" width="16.42578125" style="2" customWidth="1"/>
    <col min="6" max="8" width="9.140625" style="2" customWidth="1"/>
    <col min="9" max="9" width="9.5703125" style="2" bestFit="1" customWidth="1"/>
    <col min="10" max="248" width="9.140625" style="2" customWidth="1"/>
    <col min="249" max="249" width="3.5703125" style="2" customWidth="1"/>
    <col min="250" max="250" width="14" style="2" bestFit="1" customWidth="1"/>
    <col min="251" max="251" width="15.140625" style="2" customWidth="1"/>
    <col min="252" max="252" width="6.42578125" style="2" customWidth="1"/>
    <col min="253" max="253" width="8.42578125" style="2" customWidth="1"/>
    <col min="254" max="16384" width="3.5703125" style="2"/>
  </cols>
  <sheetData>
    <row r="1" spans="1:15" x14ac:dyDescent="0.3">
      <c r="A1" s="6"/>
      <c r="B1" s="6"/>
      <c r="C1" s="6"/>
      <c r="D1" s="5"/>
      <c r="E1" s="5"/>
      <c r="F1" s="5"/>
    </row>
    <row r="2" spans="1:15" x14ac:dyDescent="0.3">
      <c r="A2" s="6"/>
      <c r="B2" s="6"/>
      <c r="C2" s="6"/>
      <c r="D2" s="5"/>
      <c r="E2" s="5"/>
      <c r="F2" s="5"/>
    </row>
    <row r="3" spans="1:15" x14ac:dyDescent="0.3">
      <c r="A3" s="6"/>
      <c r="B3" s="6"/>
      <c r="C3" s="6"/>
      <c r="D3" s="5"/>
      <c r="E3" s="5"/>
      <c r="F3" s="5"/>
    </row>
    <row r="4" spans="1:15" x14ac:dyDescent="0.3">
      <c r="A4" s="547" t="s">
        <v>159</v>
      </c>
      <c r="B4" s="547"/>
      <c r="C4" s="547"/>
      <c r="D4" s="547"/>
      <c r="E4" s="547"/>
      <c r="F4" s="67"/>
      <c r="G4" s="67"/>
      <c r="H4" s="67"/>
      <c r="I4" s="67"/>
      <c r="J4" s="67"/>
      <c r="K4" s="67"/>
      <c r="L4" s="67"/>
      <c r="M4" s="67"/>
      <c r="N4" s="67"/>
      <c r="O4" s="67"/>
    </row>
    <row r="5" spans="1:15" x14ac:dyDescent="0.3">
      <c r="A5" s="547" t="s">
        <v>191</v>
      </c>
      <c r="B5" s="547"/>
      <c r="C5" s="547"/>
      <c r="D5" s="547"/>
      <c r="E5" s="547"/>
      <c r="F5" s="67"/>
      <c r="G5" s="67"/>
      <c r="H5" s="67"/>
      <c r="I5" s="67"/>
      <c r="J5" s="67"/>
      <c r="K5" s="67"/>
      <c r="L5" s="67"/>
      <c r="M5" s="67"/>
      <c r="N5" s="67"/>
      <c r="O5" s="67"/>
    </row>
    <row r="6" spans="1:15" x14ac:dyDescent="0.3">
      <c r="A6" s="548" t="s">
        <v>190</v>
      </c>
      <c r="B6" s="548"/>
      <c r="C6" s="548"/>
      <c r="D6" s="548"/>
      <c r="E6" s="548"/>
    </row>
    <row r="7" spans="1:15" x14ac:dyDescent="0.3">
      <c r="A7" s="548" t="s">
        <v>192</v>
      </c>
      <c r="B7" s="548"/>
      <c r="C7" s="548"/>
      <c r="D7" s="548"/>
      <c r="E7" s="548"/>
    </row>
    <row r="8" spans="1:15" x14ac:dyDescent="0.3">
      <c r="A8" s="548" t="s">
        <v>193</v>
      </c>
      <c r="B8" s="548"/>
      <c r="C8" s="548"/>
      <c r="D8" s="548"/>
      <c r="E8" s="548"/>
    </row>
    <row r="9" spans="1:15" x14ac:dyDescent="0.3">
      <c r="A9" s="548" t="s">
        <v>194</v>
      </c>
      <c r="B9" s="548"/>
      <c r="C9" s="548"/>
      <c r="D9" s="548"/>
      <c r="E9" s="548"/>
    </row>
    <row r="10" spans="1:15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5" ht="26.1" customHeight="1" x14ac:dyDescent="0.3">
      <c r="A11" s="592" t="s">
        <v>162</v>
      </c>
      <c r="B11" s="538"/>
      <c r="C11" s="538"/>
      <c r="D11" s="538"/>
      <c r="E11" s="539"/>
    </row>
    <row r="12" spans="1:15" ht="45" x14ac:dyDescent="0.3">
      <c r="A12" s="97" t="s">
        <v>19</v>
      </c>
      <c r="B12" s="97" t="s">
        <v>139</v>
      </c>
      <c r="C12" s="61" t="s">
        <v>52</v>
      </c>
      <c r="D12" s="61" t="s">
        <v>80</v>
      </c>
      <c r="E12" s="61" t="s">
        <v>21</v>
      </c>
    </row>
    <row r="13" spans="1:15" ht="20.100000000000001" customHeight="1" x14ac:dyDescent="0.3">
      <c r="A13" s="387">
        <v>1</v>
      </c>
      <c r="B13" s="388"/>
      <c r="C13" s="389"/>
      <c r="D13" s="390">
        <f>IF('SCELTA CCNL'!$K$6="SI",19.25,17.5)</f>
        <v>17.5</v>
      </c>
      <c r="E13" s="391">
        <f>C13*D13</f>
        <v>0</v>
      </c>
    </row>
    <row r="14" spans="1:15" ht="20.100000000000001" customHeight="1" x14ac:dyDescent="0.3">
      <c r="A14" s="392">
        <f>A13+1</f>
        <v>2</v>
      </c>
      <c r="B14" s="393"/>
      <c r="C14" s="394"/>
      <c r="D14" s="395">
        <f>IF('SCELTA CCNL'!$K$6="SI",19.25,17.5)</f>
        <v>17.5</v>
      </c>
      <c r="E14" s="396">
        <f t="shared" ref="E14:E19" si="0">C14*D14</f>
        <v>0</v>
      </c>
    </row>
    <row r="15" spans="1:15" ht="20.100000000000001" customHeight="1" x14ac:dyDescent="0.3">
      <c r="A15" s="392">
        <f t="shared" ref="A15:A22" si="1">A14+1</f>
        <v>3</v>
      </c>
      <c r="B15" s="393"/>
      <c r="C15" s="394"/>
      <c r="D15" s="395">
        <f>IF('SCELTA CCNL'!$K$6="SI",19.25,17.5)</f>
        <v>17.5</v>
      </c>
      <c r="E15" s="396">
        <f t="shared" si="0"/>
        <v>0</v>
      </c>
    </row>
    <row r="16" spans="1:15" ht="20.100000000000001" customHeight="1" x14ac:dyDescent="0.3">
      <c r="A16" s="392">
        <f t="shared" si="1"/>
        <v>4</v>
      </c>
      <c r="B16" s="393"/>
      <c r="C16" s="394"/>
      <c r="D16" s="395">
        <f>IF('SCELTA CCNL'!$K$6="SI",19.25,17.5)</f>
        <v>17.5</v>
      </c>
      <c r="E16" s="396">
        <f t="shared" si="0"/>
        <v>0</v>
      </c>
    </row>
    <row r="17" spans="1:9" ht="20.100000000000001" customHeight="1" x14ac:dyDescent="0.3">
      <c r="A17" s="392">
        <f t="shared" si="1"/>
        <v>5</v>
      </c>
      <c r="B17" s="393"/>
      <c r="C17" s="394"/>
      <c r="D17" s="395">
        <f>IF('SCELTA CCNL'!$K$6="SI",19.25,17.5)</f>
        <v>17.5</v>
      </c>
      <c r="E17" s="396">
        <f t="shared" si="0"/>
        <v>0</v>
      </c>
    </row>
    <row r="18" spans="1:9" ht="20.100000000000001" customHeight="1" x14ac:dyDescent="0.3">
      <c r="A18" s="392">
        <f t="shared" si="1"/>
        <v>6</v>
      </c>
      <c r="B18" s="393"/>
      <c r="C18" s="394"/>
      <c r="D18" s="395">
        <f>IF('SCELTA CCNL'!$K$6="SI",19.25,17.5)</f>
        <v>17.5</v>
      </c>
      <c r="E18" s="396">
        <f t="shared" si="0"/>
        <v>0</v>
      </c>
    </row>
    <row r="19" spans="1:9" ht="20.100000000000001" customHeight="1" x14ac:dyDescent="0.3">
      <c r="A19" s="392">
        <f t="shared" si="1"/>
        <v>7</v>
      </c>
      <c r="B19" s="393"/>
      <c r="C19" s="394"/>
      <c r="D19" s="395">
        <f>IF('SCELTA CCNL'!$K$6="SI",19.25,17.5)</f>
        <v>17.5</v>
      </c>
      <c r="E19" s="396">
        <f t="shared" si="0"/>
        <v>0</v>
      </c>
    </row>
    <row r="20" spans="1:9" ht="20.100000000000001" customHeight="1" x14ac:dyDescent="0.3">
      <c r="A20" s="392">
        <f t="shared" si="1"/>
        <v>8</v>
      </c>
      <c r="B20" s="393"/>
      <c r="C20" s="394"/>
      <c r="D20" s="395">
        <f>IF('SCELTA CCNL'!$K$6="SI",19.25,17.5)</f>
        <v>17.5</v>
      </c>
      <c r="E20" s="396">
        <f t="shared" ref="E20:E22" si="2">C20*D20</f>
        <v>0</v>
      </c>
    </row>
    <row r="21" spans="1:9" ht="20.100000000000001" customHeight="1" x14ac:dyDescent="0.3">
      <c r="A21" s="392">
        <f t="shared" si="1"/>
        <v>9</v>
      </c>
      <c r="B21" s="297"/>
      <c r="C21" s="397"/>
      <c r="D21" s="395">
        <f>IF('SCELTA CCNL'!$K$6="SI",19.25,17.5)</f>
        <v>17.5</v>
      </c>
      <c r="E21" s="396">
        <f t="shared" si="2"/>
        <v>0</v>
      </c>
    </row>
    <row r="22" spans="1:9" ht="20.100000000000001" customHeight="1" x14ac:dyDescent="0.3">
      <c r="A22" s="398">
        <f t="shared" si="1"/>
        <v>10</v>
      </c>
      <c r="B22" s="301"/>
      <c r="C22" s="399"/>
      <c r="D22" s="400">
        <f>IF('SCELTA CCNL'!$K$6="SI",19.25,17.5)</f>
        <v>17.5</v>
      </c>
      <c r="E22" s="401">
        <f t="shared" si="2"/>
        <v>0</v>
      </c>
    </row>
    <row r="23" spans="1:9" x14ac:dyDescent="0.3">
      <c r="A23" s="614"/>
      <c r="B23" s="616" t="s">
        <v>22</v>
      </c>
      <c r="C23" s="635"/>
      <c r="D23" s="635"/>
      <c r="E23" s="631">
        <f>SUM(E13:E22)</f>
        <v>0</v>
      </c>
    </row>
    <row r="24" spans="1:9" x14ac:dyDescent="0.3">
      <c r="A24" s="62"/>
      <c r="B24" s="506" t="s">
        <v>49</v>
      </c>
      <c r="C24" s="507"/>
      <c r="D24" s="507"/>
      <c r="E24" s="509"/>
      <c r="I24" s="96"/>
    </row>
    <row r="25" spans="1:9" x14ac:dyDescent="0.3">
      <c r="A25" s="67"/>
      <c r="B25" s="221" t="s">
        <v>23</v>
      </c>
      <c r="C25" s="157"/>
      <c r="D25" s="157"/>
      <c r="E25" s="157"/>
    </row>
    <row r="26" spans="1:9" x14ac:dyDescent="0.3">
      <c r="A26" s="67"/>
      <c r="B26" s="221" t="s">
        <v>24</v>
      </c>
      <c r="C26" s="7"/>
      <c r="D26" s="7"/>
      <c r="E26" s="7"/>
    </row>
    <row r="27" spans="1:9" x14ac:dyDescent="0.3">
      <c r="A27" s="67"/>
      <c r="B27" s="221" t="s">
        <v>25</v>
      </c>
      <c r="C27" s="7"/>
      <c r="D27" s="7"/>
      <c r="E27" s="7"/>
    </row>
    <row r="28" spans="1:9" ht="17.25" x14ac:dyDescent="0.3">
      <c r="A28" s="614"/>
      <c r="B28" s="636"/>
      <c r="C28" s="542" t="s">
        <v>218</v>
      </c>
      <c r="D28" s="542"/>
      <c r="E28" s="542"/>
    </row>
    <row r="29" spans="1:9" x14ac:dyDescent="0.3">
      <c r="A29" s="62"/>
      <c r="B29" s="221" t="s">
        <v>213</v>
      </c>
      <c r="C29" s="586">
        <f>'MOF 2023-24'!I10</f>
        <v>0</v>
      </c>
      <c r="D29" s="586"/>
      <c r="E29" s="587"/>
    </row>
    <row r="30" spans="1:9" x14ac:dyDescent="0.3">
      <c r="A30" s="62"/>
      <c r="B30" s="221" t="s">
        <v>214</v>
      </c>
      <c r="C30" s="588">
        <f>E23</f>
        <v>0</v>
      </c>
      <c r="D30" s="588"/>
      <c r="E30" s="589"/>
    </row>
    <row r="31" spans="1:9" x14ac:dyDescent="0.3">
      <c r="A31" s="62"/>
      <c r="B31" s="222" t="s">
        <v>158</v>
      </c>
      <c r="C31" s="590">
        <f>C29-C30</f>
        <v>0</v>
      </c>
      <c r="D31" s="590"/>
      <c r="E31" s="591"/>
    </row>
    <row r="32" spans="1:9" x14ac:dyDescent="0.3">
      <c r="A32" s="67"/>
      <c r="B32" s="7"/>
      <c r="C32" s="7"/>
      <c r="D32" s="7"/>
      <c r="E32" s="7"/>
    </row>
    <row r="33" spans="1:15" x14ac:dyDescent="0.3">
      <c r="A33" s="67"/>
      <c r="B33" s="67" t="str">
        <f>'MOF 2023-24'!C28</f>
        <v>Il Direttore SGA</v>
      </c>
      <c r="C33" s="67"/>
      <c r="D33" s="67" t="str">
        <f>'MOF 2023-24'!H28</f>
        <v>Il Dirigente Scolastico</v>
      </c>
      <c r="E33" s="21"/>
      <c r="F33" s="63"/>
      <c r="G33" s="63"/>
      <c r="H33" s="63"/>
      <c r="I33" s="63"/>
      <c r="J33" s="63"/>
      <c r="K33" s="63"/>
      <c r="L33" s="63"/>
      <c r="N33" s="63"/>
      <c r="O33" s="63"/>
    </row>
    <row r="34" spans="1:15" x14ac:dyDescent="0.3">
      <c r="A34" s="67"/>
      <c r="B34" s="7" t="str">
        <f>'MOF 2023-24'!C29</f>
        <v>Nome e Cognome</v>
      </c>
      <c r="C34" s="7"/>
      <c r="D34" s="7" t="str">
        <f>'MOF 2023-24'!H29</f>
        <v>Nome e Cognome</v>
      </c>
      <c r="E34" s="21"/>
      <c r="F34" s="63"/>
      <c r="G34" s="63"/>
      <c r="H34" s="63"/>
      <c r="I34" s="63"/>
      <c r="J34" s="63"/>
      <c r="K34" s="63"/>
      <c r="L34" s="63"/>
      <c r="N34" s="63"/>
      <c r="O34" s="63"/>
    </row>
    <row r="35" spans="1:15" x14ac:dyDescent="0.3">
      <c r="A35" s="67"/>
      <c r="B35" s="63"/>
      <c r="C35" s="63"/>
      <c r="D35" s="63"/>
      <c r="E35" s="63"/>
    </row>
    <row r="36" spans="1:15" x14ac:dyDescent="0.3">
      <c r="A36" s="67"/>
      <c r="B36" s="63"/>
      <c r="C36" s="63"/>
      <c r="D36" s="63"/>
      <c r="E36" s="63"/>
    </row>
    <row r="37" spans="1:15" x14ac:dyDescent="0.3">
      <c r="A37" s="67"/>
      <c r="B37" s="63"/>
      <c r="C37" s="63"/>
      <c r="D37" s="63"/>
      <c r="E37" s="63"/>
    </row>
    <row r="38" spans="1:15" x14ac:dyDescent="0.3">
      <c r="A38" s="67"/>
      <c r="B38" s="63"/>
      <c r="C38" s="63"/>
      <c r="D38" s="63"/>
      <c r="E38" s="63"/>
    </row>
    <row r="39" spans="1:15" x14ac:dyDescent="0.3">
      <c r="B39" s="63"/>
      <c r="C39" s="63"/>
      <c r="D39" s="63"/>
      <c r="E39" s="63"/>
    </row>
    <row r="40" spans="1:15" x14ac:dyDescent="0.3">
      <c r="B40" s="63"/>
      <c r="C40" s="63"/>
      <c r="D40" s="63"/>
      <c r="E40" s="63"/>
    </row>
    <row r="41" spans="1:15" x14ac:dyDescent="0.3">
      <c r="B41" s="63"/>
      <c r="C41" s="63"/>
      <c r="D41" s="63"/>
      <c r="E41" s="63"/>
    </row>
    <row r="42" spans="1:15" x14ac:dyDescent="0.3">
      <c r="B42" s="63"/>
      <c r="C42" s="63"/>
      <c r="D42" s="63"/>
      <c r="E42" s="63"/>
    </row>
    <row r="43" spans="1:15" x14ac:dyDescent="0.3">
      <c r="B43" s="63"/>
      <c r="C43" s="63"/>
      <c r="D43" s="63"/>
      <c r="E43" s="63"/>
    </row>
    <row r="44" spans="1:15" x14ac:dyDescent="0.3">
      <c r="B44" s="63"/>
      <c r="C44" s="63"/>
      <c r="D44" s="63"/>
      <c r="E44" s="63"/>
    </row>
    <row r="45" spans="1:15" x14ac:dyDescent="0.3">
      <c r="B45" s="63"/>
      <c r="C45" s="63"/>
      <c r="D45" s="63"/>
      <c r="E45" s="63"/>
    </row>
    <row r="46" spans="1:15" x14ac:dyDescent="0.3">
      <c r="B46" s="63"/>
      <c r="C46" s="63"/>
      <c r="D46" s="63"/>
      <c r="E46" s="63"/>
    </row>
    <row r="47" spans="1:15" x14ac:dyDescent="0.3">
      <c r="B47" s="63"/>
      <c r="C47" s="63"/>
      <c r="D47" s="63"/>
      <c r="E47" s="63"/>
    </row>
    <row r="48" spans="1:15" x14ac:dyDescent="0.3">
      <c r="B48" s="63"/>
      <c r="C48" s="63"/>
      <c r="D48" s="63"/>
      <c r="E48" s="63"/>
    </row>
    <row r="49" spans="2:5" x14ac:dyDescent="0.3">
      <c r="B49" s="63"/>
      <c r="C49" s="63"/>
      <c r="D49" s="63"/>
      <c r="E49" s="63"/>
    </row>
    <row r="50" spans="2:5" x14ac:dyDescent="0.3">
      <c r="B50" s="63"/>
      <c r="C50" s="63"/>
      <c r="D50" s="63"/>
      <c r="E50" s="63"/>
    </row>
    <row r="51" spans="2:5" x14ac:dyDescent="0.3">
      <c r="B51" s="63"/>
      <c r="C51" s="63"/>
      <c r="D51" s="63"/>
      <c r="E51" s="63"/>
    </row>
    <row r="52" spans="2:5" x14ac:dyDescent="0.3">
      <c r="B52" s="63"/>
      <c r="C52" s="63"/>
      <c r="D52" s="63"/>
      <c r="E52" s="63"/>
    </row>
    <row r="53" spans="2:5" x14ac:dyDescent="0.3">
      <c r="B53" s="63"/>
      <c r="C53" s="63"/>
      <c r="D53" s="63"/>
      <c r="E53" s="63"/>
    </row>
    <row r="54" spans="2:5" x14ac:dyDescent="0.3">
      <c r="B54" s="63"/>
      <c r="C54" s="63"/>
      <c r="D54" s="63"/>
      <c r="E54" s="63"/>
    </row>
    <row r="55" spans="2:5" x14ac:dyDescent="0.3">
      <c r="B55" s="63"/>
      <c r="C55" s="63"/>
      <c r="D55" s="63"/>
      <c r="E55" s="63"/>
    </row>
    <row r="56" spans="2:5" x14ac:dyDescent="0.3">
      <c r="B56" s="63"/>
      <c r="C56" s="63"/>
      <c r="D56" s="63"/>
      <c r="E56" s="63"/>
    </row>
    <row r="57" spans="2:5" x14ac:dyDescent="0.3">
      <c r="B57" s="63"/>
      <c r="C57" s="63"/>
      <c r="D57" s="63"/>
      <c r="E57" s="63"/>
    </row>
    <row r="58" spans="2:5" x14ac:dyDescent="0.3">
      <c r="B58" s="63"/>
      <c r="C58" s="63"/>
      <c r="D58" s="63"/>
      <c r="E58" s="63"/>
    </row>
    <row r="59" spans="2:5" x14ac:dyDescent="0.3">
      <c r="B59" s="63"/>
      <c r="C59" s="63"/>
      <c r="D59" s="63"/>
      <c r="E59" s="63"/>
    </row>
    <row r="60" spans="2:5" x14ac:dyDescent="0.3">
      <c r="B60" s="63"/>
      <c r="C60" s="63"/>
      <c r="D60" s="63"/>
      <c r="E60" s="63"/>
    </row>
    <row r="61" spans="2:5" x14ac:dyDescent="0.3">
      <c r="B61" s="63"/>
      <c r="C61" s="63"/>
      <c r="D61" s="63"/>
      <c r="E61" s="63"/>
    </row>
    <row r="62" spans="2:5" x14ac:dyDescent="0.3">
      <c r="B62" s="63"/>
      <c r="C62" s="63"/>
      <c r="D62" s="63"/>
      <c r="E62" s="63"/>
    </row>
    <row r="63" spans="2:5" x14ac:dyDescent="0.3">
      <c r="B63" s="63"/>
      <c r="C63" s="63"/>
      <c r="D63" s="63"/>
      <c r="E63" s="63"/>
    </row>
    <row r="64" spans="2:5" x14ac:dyDescent="0.3">
      <c r="B64" s="63"/>
      <c r="C64" s="63"/>
      <c r="D64" s="63"/>
      <c r="E64" s="63"/>
    </row>
    <row r="65" spans="2:5" x14ac:dyDescent="0.3">
      <c r="B65" s="63"/>
      <c r="C65" s="63"/>
      <c r="D65" s="63"/>
      <c r="E65" s="63"/>
    </row>
    <row r="66" spans="2:5" x14ac:dyDescent="0.3">
      <c r="B66" s="63"/>
      <c r="C66" s="63"/>
      <c r="D66" s="63"/>
      <c r="E66" s="63"/>
    </row>
    <row r="67" spans="2:5" x14ac:dyDescent="0.3">
      <c r="B67" s="63"/>
      <c r="C67" s="63"/>
      <c r="D67" s="63"/>
      <c r="E67" s="63"/>
    </row>
    <row r="68" spans="2:5" x14ac:dyDescent="0.3">
      <c r="B68" s="63"/>
      <c r="C68" s="63"/>
      <c r="D68" s="63"/>
      <c r="E68" s="63"/>
    </row>
    <row r="69" spans="2:5" x14ac:dyDescent="0.3">
      <c r="B69" s="63"/>
      <c r="C69" s="63"/>
      <c r="D69" s="63"/>
      <c r="E69" s="63"/>
    </row>
    <row r="70" spans="2:5" x14ac:dyDescent="0.3">
      <c r="B70" s="63"/>
      <c r="C70" s="63"/>
      <c r="D70" s="63"/>
      <c r="E70" s="63"/>
    </row>
    <row r="71" spans="2:5" x14ac:dyDescent="0.3">
      <c r="B71" s="63"/>
      <c r="C71" s="63"/>
      <c r="D71" s="63"/>
      <c r="E71" s="63"/>
    </row>
    <row r="72" spans="2:5" x14ac:dyDescent="0.3">
      <c r="B72" s="63"/>
      <c r="C72" s="63"/>
      <c r="D72" s="63"/>
      <c r="E72" s="63"/>
    </row>
    <row r="73" spans="2:5" x14ac:dyDescent="0.3">
      <c r="B73" s="63"/>
      <c r="C73" s="63"/>
      <c r="D73" s="63"/>
      <c r="E73" s="63"/>
    </row>
    <row r="74" spans="2:5" x14ac:dyDescent="0.3">
      <c r="B74" s="63"/>
      <c r="C74" s="63"/>
      <c r="D74" s="63"/>
      <c r="E74" s="63"/>
    </row>
    <row r="75" spans="2:5" x14ac:dyDescent="0.3">
      <c r="B75" s="63"/>
      <c r="C75" s="63"/>
      <c r="D75" s="63"/>
      <c r="E75" s="63"/>
    </row>
    <row r="76" spans="2:5" x14ac:dyDescent="0.3">
      <c r="B76" s="63"/>
      <c r="C76" s="63"/>
      <c r="D76" s="63"/>
      <c r="E76" s="63"/>
    </row>
    <row r="77" spans="2:5" x14ac:dyDescent="0.3">
      <c r="B77" s="63"/>
      <c r="C77" s="63"/>
      <c r="D77" s="63"/>
      <c r="E77" s="63"/>
    </row>
    <row r="78" spans="2:5" x14ac:dyDescent="0.3">
      <c r="B78" s="63"/>
      <c r="C78" s="63"/>
      <c r="D78" s="63"/>
      <c r="E78" s="63"/>
    </row>
    <row r="79" spans="2:5" x14ac:dyDescent="0.3">
      <c r="B79" s="63"/>
      <c r="C79" s="63"/>
      <c r="D79" s="63"/>
      <c r="E79" s="63"/>
    </row>
    <row r="80" spans="2:5" x14ac:dyDescent="0.3">
      <c r="B80" s="63"/>
      <c r="C80" s="63"/>
      <c r="D80" s="63"/>
      <c r="E80" s="63"/>
    </row>
    <row r="81" spans="2:5" x14ac:dyDescent="0.3">
      <c r="B81" s="63"/>
      <c r="C81" s="63"/>
      <c r="D81" s="63"/>
      <c r="E81" s="63"/>
    </row>
    <row r="82" spans="2:5" x14ac:dyDescent="0.3">
      <c r="B82" s="63"/>
      <c r="C82" s="63"/>
      <c r="D82" s="63"/>
      <c r="E82" s="63"/>
    </row>
    <row r="83" spans="2:5" x14ac:dyDescent="0.3">
      <c r="B83" s="63"/>
      <c r="C83" s="63"/>
      <c r="D83" s="63"/>
      <c r="E83" s="63"/>
    </row>
    <row r="84" spans="2:5" x14ac:dyDescent="0.3">
      <c r="B84" s="63"/>
      <c r="C84" s="63"/>
      <c r="D84" s="63"/>
      <c r="E84" s="63"/>
    </row>
    <row r="85" spans="2:5" x14ac:dyDescent="0.3">
      <c r="B85" s="63"/>
      <c r="C85" s="63"/>
      <c r="D85" s="63"/>
      <c r="E85" s="63"/>
    </row>
    <row r="86" spans="2:5" x14ac:dyDescent="0.3">
      <c r="B86" s="63"/>
      <c r="C86" s="63"/>
      <c r="D86" s="63"/>
      <c r="E86" s="63"/>
    </row>
    <row r="87" spans="2:5" x14ac:dyDescent="0.3">
      <c r="B87" s="63"/>
      <c r="C87" s="63"/>
      <c r="D87" s="63"/>
      <c r="E87" s="63"/>
    </row>
    <row r="88" spans="2:5" x14ac:dyDescent="0.3">
      <c r="B88" s="63"/>
      <c r="C88" s="63"/>
      <c r="D88" s="63"/>
      <c r="E88" s="63"/>
    </row>
    <row r="89" spans="2:5" x14ac:dyDescent="0.3">
      <c r="B89" s="63"/>
      <c r="C89" s="63"/>
      <c r="D89" s="63"/>
      <c r="E89" s="63"/>
    </row>
    <row r="90" spans="2:5" x14ac:dyDescent="0.3">
      <c r="B90" s="63"/>
      <c r="C90" s="63"/>
      <c r="D90" s="63"/>
      <c r="E90" s="63"/>
    </row>
    <row r="91" spans="2:5" x14ac:dyDescent="0.3">
      <c r="B91" s="63"/>
      <c r="C91" s="63"/>
      <c r="D91" s="63"/>
      <c r="E91" s="63"/>
    </row>
    <row r="92" spans="2:5" x14ac:dyDescent="0.3">
      <c r="B92" s="63"/>
      <c r="C92" s="63"/>
      <c r="D92" s="63"/>
      <c r="E92" s="63"/>
    </row>
    <row r="93" spans="2:5" x14ac:dyDescent="0.3">
      <c r="B93" s="63"/>
      <c r="C93" s="63"/>
      <c r="D93" s="63"/>
      <c r="E93" s="63"/>
    </row>
    <row r="94" spans="2:5" x14ac:dyDescent="0.3">
      <c r="B94" s="63"/>
      <c r="C94" s="63"/>
      <c r="D94" s="63"/>
      <c r="E94" s="63"/>
    </row>
    <row r="95" spans="2:5" x14ac:dyDescent="0.3">
      <c r="B95" s="63"/>
      <c r="C95" s="63"/>
      <c r="D95" s="63"/>
      <c r="E95" s="63"/>
    </row>
    <row r="96" spans="2:5" x14ac:dyDescent="0.3">
      <c r="B96" s="63"/>
      <c r="C96" s="63"/>
      <c r="D96" s="63"/>
      <c r="E96" s="63"/>
    </row>
    <row r="97" spans="2:5" x14ac:dyDescent="0.3">
      <c r="B97" s="63"/>
      <c r="C97" s="63"/>
      <c r="D97" s="63"/>
      <c r="E97" s="63"/>
    </row>
    <row r="98" spans="2:5" x14ac:dyDescent="0.3">
      <c r="B98" s="63"/>
      <c r="C98" s="63"/>
      <c r="D98" s="63"/>
      <c r="E98" s="63"/>
    </row>
    <row r="99" spans="2:5" x14ac:dyDescent="0.3">
      <c r="B99" s="63"/>
      <c r="C99" s="63"/>
      <c r="D99" s="63"/>
      <c r="E99" s="63"/>
    </row>
    <row r="100" spans="2:5" x14ac:dyDescent="0.3">
      <c r="B100" s="63"/>
      <c r="C100" s="63"/>
      <c r="D100" s="63"/>
      <c r="E100" s="63"/>
    </row>
    <row r="101" spans="2:5" x14ac:dyDescent="0.3">
      <c r="B101" s="63"/>
      <c r="C101" s="63"/>
      <c r="D101" s="63"/>
      <c r="E101" s="63"/>
    </row>
    <row r="102" spans="2:5" x14ac:dyDescent="0.3">
      <c r="B102" s="63"/>
      <c r="C102" s="63"/>
      <c r="D102" s="63"/>
      <c r="E102" s="63"/>
    </row>
    <row r="103" spans="2:5" x14ac:dyDescent="0.3">
      <c r="B103" s="63"/>
      <c r="C103" s="63"/>
      <c r="D103" s="63"/>
      <c r="E103" s="63"/>
    </row>
    <row r="104" spans="2:5" x14ac:dyDescent="0.3">
      <c r="B104" s="63"/>
      <c r="C104" s="63"/>
      <c r="D104" s="63"/>
      <c r="E104" s="63"/>
    </row>
    <row r="105" spans="2:5" x14ac:dyDescent="0.3">
      <c r="B105" s="63"/>
      <c r="C105" s="63"/>
      <c r="D105" s="63"/>
      <c r="E105" s="63"/>
    </row>
    <row r="106" spans="2:5" x14ac:dyDescent="0.3">
      <c r="B106" s="63"/>
      <c r="C106" s="63"/>
      <c r="D106" s="63"/>
      <c r="E106" s="63"/>
    </row>
    <row r="107" spans="2:5" x14ac:dyDescent="0.3">
      <c r="B107" s="63"/>
      <c r="C107" s="63"/>
      <c r="D107" s="63"/>
      <c r="E107" s="63"/>
    </row>
    <row r="108" spans="2:5" x14ac:dyDescent="0.3">
      <c r="B108" s="63"/>
      <c r="C108" s="63"/>
      <c r="D108" s="63"/>
      <c r="E108" s="63"/>
    </row>
    <row r="109" spans="2:5" x14ac:dyDescent="0.3">
      <c r="B109" s="63"/>
      <c r="C109" s="63"/>
      <c r="D109" s="63"/>
      <c r="E109" s="63"/>
    </row>
    <row r="110" spans="2:5" x14ac:dyDescent="0.3">
      <c r="B110" s="63"/>
      <c r="C110" s="63"/>
      <c r="D110" s="63"/>
      <c r="E110" s="63"/>
    </row>
    <row r="111" spans="2:5" x14ac:dyDescent="0.3">
      <c r="B111" s="63"/>
      <c r="C111" s="63"/>
      <c r="D111" s="63"/>
      <c r="E111" s="63"/>
    </row>
    <row r="112" spans="2:5" x14ac:dyDescent="0.3">
      <c r="B112" s="63"/>
      <c r="C112" s="63"/>
      <c r="D112" s="63"/>
      <c r="E112" s="63"/>
    </row>
    <row r="113" spans="2:5" x14ac:dyDescent="0.3">
      <c r="B113" s="63"/>
      <c r="C113" s="63"/>
      <c r="D113" s="63"/>
      <c r="E113" s="63"/>
    </row>
    <row r="114" spans="2:5" x14ac:dyDescent="0.3">
      <c r="B114" s="63"/>
      <c r="C114" s="63"/>
      <c r="D114" s="63"/>
      <c r="E114" s="63"/>
    </row>
    <row r="115" spans="2:5" x14ac:dyDescent="0.3">
      <c r="B115" s="63"/>
      <c r="C115" s="63"/>
      <c r="D115" s="63"/>
      <c r="E115" s="63"/>
    </row>
    <row r="116" spans="2:5" x14ac:dyDescent="0.3">
      <c r="B116" s="63"/>
      <c r="C116" s="63"/>
      <c r="D116" s="63"/>
      <c r="E116" s="63"/>
    </row>
    <row r="117" spans="2:5" x14ac:dyDescent="0.3">
      <c r="B117" s="63"/>
      <c r="C117" s="63"/>
      <c r="D117" s="63"/>
      <c r="E117" s="63"/>
    </row>
    <row r="118" spans="2:5" x14ac:dyDescent="0.3">
      <c r="B118" s="63"/>
      <c r="C118" s="63"/>
      <c r="D118" s="63"/>
      <c r="E118" s="63"/>
    </row>
    <row r="119" spans="2:5" x14ac:dyDescent="0.3">
      <c r="B119" s="63"/>
      <c r="C119" s="63"/>
      <c r="D119" s="63"/>
      <c r="E119" s="63"/>
    </row>
    <row r="120" spans="2:5" x14ac:dyDescent="0.3">
      <c r="B120" s="63"/>
      <c r="C120" s="63"/>
      <c r="D120" s="63"/>
      <c r="E120" s="63"/>
    </row>
    <row r="121" spans="2:5" x14ac:dyDescent="0.3">
      <c r="B121" s="63"/>
      <c r="C121" s="63"/>
      <c r="D121" s="63"/>
      <c r="E121" s="63"/>
    </row>
    <row r="122" spans="2:5" x14ac:dyDescent="0.3">
      <c r="B122" s="63"/>
      <c r="C122" s="63"/>
      <c r="D122" s="63"/>
      <c r="E122" s="63"/>
    </row>
    <row r="123" spans="2:5" x14ac:dyDescent="0.3">
      <c r="B123" s="63"/>
      <c r="C123" s="63"/>
      <c r="D123" s="63"/>
      <c r="E123" s="63"/>
    </row>
    <row r="124" spans="2:5" x14ac:dyDescent="0.3">
      <c r="B124" s="63"/>
      <c r="C124" s="63"/>
      <c r="D124" s="63"/>
      <c r="E124" s="63"/>
    </row>
    <row r="125" spans="2:5" x14ac:dyDescent="0.3">
      <c r="B125" s="63"/>
      <c r="C125" s="63"/>
      <c r="D125" s="63"/>
      <c r="E125" s="63"/>
    </row>
    <row r="126" spans="2:5" x14ac:dyDescent="0.3">
      <c r="B126" s="63"/>
      <c r="C126" s="63"/>
      <c r="D126" s="63"/>
      <c r="E126" s="63"/>
    </row>
    <row r="127" spans="2:5" x14ac:dyDescent="0.3">
      <c r="B127" s="63"/>
      <c r="C127" s="63"/>
      <c r="D127" s="63"/>
      <c r="E127" s="63"/>
    </row>
    <row r="128" spans="2:5" x14ac:dyDescent="0.3">
      <c r="B128" s="63"/>
      <c r="C128" s="63"/>
      <c r="D128" s="63"/>
      <c r="E128" s="63"/>
    </row>
    <row r="129" spans="2:5" x14ac:dyDescent="0.3">
      <c r="B129" s="63"/>
      <c r="C129" s="63"/>
      <c r="D129" s="63"/>
      <c r="E129" s="63"/>
    </row>
    <row r="130" spans="2:5" x14ac:dyDescent="0.3">
      <c r="B130" s="63"/>
      <c r="C130" s="63"/>
      <c r="D130" s="63"/>
      <c r="E130" s="63"/>
    </row>
    <row r="131" spans="2:5" x14ac:dyDescent="0.3">
      <c r="B131" s="63"/>
      <c r="C131" s="63"/>
      <c r="D131" s="63"/>
      <c r="E131" s="63"/>
    </row>
    <row r="132" spans="2:5" x14ac:dyDescent="0.3">
      <c r="B132" s="63"/>
      <c r="C132" s="63"/>
      <c r="D132" s="63"/>
      <c r="E132" s="63"/>
    </row>
    <row r="133" spans="2:5" x14ac:dyDescent="0.3">
      <c r="B133" s="63"/>
      <c r="C133" s="63"/>
      <c r="D133" s="63"/>
      <c r="E133" s="63"/>
    </row>
    <row r="134" spans="2:5" x14ac:dyDescent="0.3">
      <c r="B134" s="63"/>
      <c r="C134" s="63"/>
      <c r="D134" s="63"/>
      <c r="E134" s="63"/>
    </row>
    <row r="135" spans="2:5" x14ac:dyDescent="0.3">
      <c r="B135" s="63"/>
      <c r="C135" s="63"/>
      <c r="D135" s="63"/>
      <c r="E135" s="63"/>
    </row>
    <row r="136" spans="2:5" x14ac:dyDescent="0.3">
      <c r="B136" s="63"/>
      <c r="C136" s="63"/>
      <c r="D136" s="63"/>
      <c r="E136" s="63"/>
    </row>
    <row r="137" spans="2:5" x14ac:dyDescent="0.3">
      <c r="B137" s="63"/>
      <c r="C137" s="63"/>
      <c r="D137" s="63"/>
      <c r="E137" s="63"/>
    </row>
    <row r="138" spans="2:5" x14ac:dyDescent="0.3">
      <c r="B138" s="63"/>
      <c r="C138" s="63"/>
      <c r="D138" s="63"/>
      <c r="E138" s="63"/>
    </row>
    <row r="139" spans="2:5" x14ac:dyDescent="0.3">
      <c r="B139" s="63"/>
      <c r="C139" s="63"/>
      <c r="D139" s="63"/>
      <c r="E139" s="63"/>
    </row>
    <row r="140" spans="2:5" x14ac:dyDescent="0.3">
      <c r="B140" s="63"/>
      <c r="C140" s="63"/>
      <c r="D140" s="63"/>
      <c r="E140" s="63"/>
    </row>
    <row r="141" spans="2:5" x14ac:dyDescent="0.3">
      <c r="B141" s="63"/>
      <c r="C141" s="63"/>
      <c r="D141" s="63"/>
      <c r="E141" s="63"/>
    </row>
    <row r="142" spans="2:5" x14ac:dyDescent="0.3">
      <c r="B142" s="63"/>
      <c r="C142" s="63"/>
      <c r="D142" s="63"/>
      <c r="E142" s="63"/>
    </row>
    <row r="143" spans="2:5" x14ac:dyDescent="0.3">
      <c r="B143" s="63"/>
      <c r="C143" s="63"/>
      <c r="D143" s="63"/>
      <c r="E143" s="63"/>
    </row>
    <row r="144" spans="2:5" x14ac:dyDescent="0.3">
      <c r="B144" s="63"/>
      <c r="C144" s="63"/>
      <c r="D144" s="63"/>
      <c r="E144" s="63"/>
    </row>
    <row r="145" spans="2:5" x14ac:dyDescent="0.3">
      <c r="B145" s="63"/>
      <c r="C145" s="63"/>
      <c r="D145" s="63"/>
      <c r="E145" s="63"/>
    </row>
    <row r="146" spans="2:5" x14ac:dyDescent="0.3">
      <c r="B146" s="63"/>
      <c r="C146" s="63"/>
      <c r="D146" s="63"/>
      <c r="E146" s="63"/>
    </row>
    <row r="147" spans="2:5" x14ac:dyDescent="0.3">
      <c r="B147" s="63"/>
      <c r="C147" s="63"/>
      <c r="D147" s="63"/>
      <c r="E147" s="63"/>
    </row>
    <row r="148" spans="2:5" x14ac:dyDescent="0.3">
      <c r="B148" s="63"/>
      <c r="C148" s="63"/>
      <c r="D148" s="63"/>
      <c r="E148" s="63"/>
    </row>
    <row r="149" spans="2:5" x14ac:dyDescent="0.3">
      <c r="B149" s="63"/>
      <c r="C149" s="63"/>
      <c r="D149" s="63"/>
      <c r="E149" s="63"/>
    </row>
    <row r="150" spans="2:5" x14ac:dyDescent="0.3">
      <c r="B150" s="63"/>
      <c r="C150" s="63"/>
      <c r="D150" s="63"/>
      <c r="E150" s="63"/>
    </row>
  </sheetData>
  <sheetProtection sheet="1" objects="1" scenarios="1"/>
  <mergeCells count="12">
    <mergeCell ref="C31:E31"/>
    <mergeCell ref="C28:E28"/>
    <mergeCell ref="C29:E29"/>
    <mergeCell ref="C30:E30"/>
    <mergeCell ref="A4:E4"/>
    <mergeCell ref="A11:E11"/>
    <mergeCell ref="B24:E24"/>
    <mergeCell ref="A9:E9"/>
    <mergeCell ref="A8:E8"/>
    <mergeCell ref="A7:E7"/>
    <mergeCell ref="A6:E6"/>
    <mergeCell ref="A5:E5"/>
  </mergeCells>
  <pageMargins left="0.31" right="0.34" top="0.75" bottom="0.75" header="0.3" footer="0.3"/>
  <pageSetup paperSize="9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B9271-6A40-4E9D-9849-39B5CA212203}">
  <sheetPr>
    <pageSetUpPr fitToPage="1"/>
  </sheetPr>
  <dimension ref="A1:L76"/>
  <sheetViews>
    <sheetView showGridLines="0" workbookViewId="0">
      <selection activeCell="G25" sqref="G25"/>
    </sheetView>
  </sheetViews>
  <sheetFormatPr defaultColWidth="9.140625" defaultRowHeight="15" x14ac:dyDescent="0.3"/>
  <cols>
    <col min="1" max="1" width="53" style="7" customWidth="1"/>
    <col min="2" max="2" width="12.28515625" style="7" customWidth="1"/>
    <col min="3" max="3" width="11" style="7" customWidth="1"/>
    <col min="4" max="4" width="20.7109375" style="7" customWidth="1"/>
    <col min="5" max="5" width="15.7109375" style="7" customWidth="1"/>
    <col min="6" max="6" width="23" style="6" customWidth="1"/>
    <col min="7" max="16384" width="9.140625" style="7"/>
  </cols>
  <sheetData>
    <row r="1" spans="1:12" ht="16.5" x14ac:dyDescent="0.3">
      <c r="A1" s="6"/>
      <c r="B1" s="6"/>
      <c r="C1" s="6"/>
      <c r="D1" s="6"/>
      <c r="E1" s="5"/>
      <c r="F1" s="5"/>
      <c r="G1" s="5"/>
      <c r="H1" s="2"/>
      <c r="I1" s="2"/>
      <c r="J1" s="2"/>
      <c r="K1" s="2"/>
      <c r="L1" s="2"/>
    </row>
    <row r="2" spans="1:12" ht="16.5" x14ac:dyDescent="0.3">
      <c r="A2" s="6"/>
      <c r="B2" s="6"/>
      <c r="C2" s="6"/>
      <c r="D2" s="6"/>
      <c r="E2" s="5"/>
      <c r="F2" s="5"/>
      <c r="G2" s="5"/>
      <c r="H2" s="2"/>
      <c r="I2" s="2"/>
      <c r="J2" s="2"/>
      <c r="K2" s="2"/>
      <c r="L2" s="2"/>
    </row>
    <row r="3" spans="1:12" ht="16.5" x14ac:dyDescent="0.3">
      <c r="A3" s="6"/>
      <c r="B3" s="6"/>
      <c r="C3" s="6"/>
      <c r="D3" s="6"/>
      <c r="E3" s="5"/>
      <c r="F3" s="5"/>
      <c r="G3" s="5"/>
      <c r="H3" s="2"/>
      <c r="I3" s="2"/>
      <c r="J3" s="2"/>
      <c r="K3" s="2"/>
      <c r="L3" s="2"/>
    </row>
    <row r="4" spans="1:12" x14ac:dyDescent="0.3">
      <c r="A4" s="498" t="s">
        <v>159</v>
      </c>
      <c r="B4" s="498"/>
      <c r="C4" s="498"/>
      <c r="D4" s="498"/>
      <c r="E4" s="67"/>
      <c r="F4" s="67"/>
      <c r="G4" s="67"/>
      <c r="H4" s="67"/>
      <c r="I4" s="67"/>
      <c r="J4" s="67"/>
      <c r="K4" s="67"/>
      <c r="L4" s="67"/>
    </row>
    <row r="5" spans="1:12" ht="17.100000000000001" customHeight="1" x14ac:dyDescent="0.3">
      <c r="A5" s="547" t="s">
        <v>191</v>
      </c>
      <c r="B5" s="547"/>
      <c r="C5" s="547"/>
      <c r="D5" s="547"/>
      <c r="E5" s="67"/>
      <c r="F5" s="67"/>
      <c r="G5" s="67"/>
      <c r="H5" s="67"/>
      <c r="I5" s="67"/>
      <c r="J5" s="67"/>
      <c r="K5" s="67"/>
      <c r="L5" s="67"/>
    </row>
    <row r="6" spans="1:12" ht="17.100000000000001" customHeight="1" x14ac:dyDescent="0.3">
      <c r="A6" s="548" t="s">
        <v>190</v>
      </c>
      <c r="B6" s="548"/>
      <c r="C6" s="548"/>
      <c r="D6" s="548"/>
      <c r="E6" s="2"/>
      <c r="F6" s="2"/>
      <c r="G6" s="2"/>
      <c r="H6" s="2"/>
      <c r="I6" s="2"/>
      <c r="J6" s="2"/>
      <c r="K6" s="2"/>
      <c r="L6" s="2"/>
    </row>
    <row r="7" spans="1:12" ht="17.100000000000001" customHeight="1" x14ac:dyDescent="0.3">
      <c r="A7" s="548" t="s">
        <v>192</v>
      </c>
      <c r="B7" s="548"/>
      <c r="C7" s="548"/>
      <c r="D7" s="548"/>
      <c r="E7" s="2"/>
      <c r="F7" s="2"/>
      <c r="G7" s="2"/>
      <c r="H7" s="2"/>
      <c r="I7" s="2"/>
      <c r="J7" s="2"/>
      <c r="K7" s="2"/>
      <c r="L7" s="2"/>
    </row>
    <row r="8" spans="1:12" ht="17.100000000000001" customHeight="1" x14ac:dyDescent="0.3">
      <c r="A8" s="548" t="s">
        <v>193</v>
      </c>
      <c r="B8" s="548"/>
      <c r="C8" s="548"/>
      <c r="D8" s="548"/>
      <c r="E8" s="2"/>
      <c r="F8" s="2"/>
      <c r="G8" s="2"/>
      <c r="H8" s="2"/>
      <c r="I8" s="2"/>
      <c r="J8" s="2"/>
      <c r="K8" s="2"/>
      <c r="L8" s="2"/>
    </row>
    <row r="9" spans="1:12" ht="17.100000000000001" customHeight="1" x14ac:dyDescent="0.3">
      <c r="A9" s="548" t="s">
        <v>194</v>
      </c>
      <c r="B9" s="548"/>
      <c r="C9" s="548"/>
      <c r="D9" s="548"/>
      <c r="E9" s="2"/>
      <c r="F9" s="2"/>
      <c r="G9" s="2"/>
      <c r="H9" s="2"/>
      <c r="I9" s="2"/>
      <c r="J9" s="2"/>
      <c r="K9" s="2"/>
      <c r="L9" s="2"/>
    </row>
    <row r="10" spans="1:12" ht="12" customHeigh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7.25" x14ac:dyDescent="0.3">
      <c r="A11" s="593" t="s">
        <v>130</v>
      </c>
      <c r="B11" s="593"/>
      <c r="C11" s="593"/>
      <c r="D11" s="593"/>
      <c r="E11" s="5"/>
      <c r="F11" s="5"/>
    </row>
    <row r="12" spans="1:12" ht="9.75" customHeight="1" x14ac:dyDescent="0.3">
      <c r="A12" s="5"/>
      <c r="B12" s="5"/>
      <c r="C12" s="5"/>
      <c r="D12" s="5"/>
      <c r="E12" s="5"/>
      <c r="F12" s="5"/>
    </row>
    <row r="13" spans="1:12" ht="27" customHeight="1" x14ac:dyDescent="0.3">
      <c r="A13" s="664" t="s">
        <v>131</v>
      </c>
      <c r="B13" s="664" t="s">
        <v>132</v>
      </c>
      <c r="C13" s="666" t="s">
        <v>133</v>
      </c>
      <c r="D13" s="665" t="s">
        <v>31</v>
      </c>
      <c r="E13" s="1"/>
      <c r="F13" s="1"/>
    </row>
    <row r="14" spans="1:12" ht="17.100000000000001" customHeight="1" x14ac:dyDescent="0.3">
      <c r="A14" s="98" t="s">
        <v>163</v>
      </c>
      <c r="B14" s="176">
        <v>1758.25</v>
      </c>
      <c r="C14" s="99" t="s">
        <v>134</v>
      </c>
      <c r="D14" s="182">
        <f>B14/90</f>
        <v>19.536111111111111</v>
      </c>
      <c r="E14" s="12"/>
      <c r="F14" s="12"/>
    </row>
    <row r="15" spans="1:12" ht="17.100000000000001" customHeight="1" x14ac:dyDescent="0.3">
      <c r="A15" s="100" t="s">
        <v>164</v>
      </c>
      <c r="B15" s="177">
        <v>1758.25</v>
      </c>
      <c r="C15" s="101" t="s">
        <v>135</v>
      </c>
      <c r="D15" s="183">
        <f>B15/87</f>
        <v>20.209770114942529</v>
      </c>
      <c r="E15" s="12"/>
      <c r="F15" s="12"/>
    </row>
    <row r="16" spans="1:12" ht="17.100000000000001" customHeight="1" x14ac:dyDescent="0.3">
      <c r="A16" s="102" t="s">
        <v>165</v>
      </c>
      <c r="B16" s="178">
        <v>1903.16</v>
      </c>
      <c r="C16" s="103" t="s">
        <v>136</v>
      </c>
      <c r="D16" s="184">
        <f>B16/65</f>
        <v>29.279384615384618</v>
      </c>
      <c r="E16" s="12"/>
      <c r="F16" s="12"/>
    </row>
    <row r="17" spans="1:6" x14ac:dyDescent="0.3">
      <c r="A17" s="104"/>
      <c r="B17" s="105"/>
      <c r="C17" s="105"/>
      <c r="D17" s="106"/>
      <c r="E17" s="12"/>
      <c r="F17" s="12"/>
    </row>
    <row r="18" spans="1:6" x14ac:dyDescent="0.3">
      <c r="A18" s="12"/>
      <c r="B18" s="12"/>
      <c r="C18" s="12"/>
      <c r="D18" s="12"/>
      <c r="E18" s="12"/>
      <c r="F18" s="12"/>
    </row>
    <row r="19" spans="1:6" ht="17.25" x14ac:dyDescent="0.3">
      <c r="A19" s="593" t="s">
        <v>137</v>
      </c>
      <c r="B19" s="593"/>
      <c r="C19" s="593"/>
      <c r="D19" s="593"/>
      <c r="E19" s="5"/>
      <c r="F19" s="5"/>
    </row>
    <row r="21" spans="1:6" ht="19.5" customHeight="1" x14ac:dyDescent="0.3">
      <c r="B21" s="594" t="s">
        <v>138</v>
      </c>
      <c r="C21" s="594"/>
      <c r="D21" s="159">
        <f>'MOF 2023-24'!I11</f>
        <v>0</v>
      </c>
      <c r="E21" s="2"/>
    </row>
    <row r="23" spans="1:6" ht="25.5" customHeight="1" x14ac:dyDescent="0.3">
      <c r="A23" s="61" t="s">
        <v>139</v>
      </c>
      <c r="B23" s="108" t="s">
        <v>140</v>
      </c>
      <c r="C23" s="108" t="s">
        <v>80</v>
      </c>
      <c r="D23" s="108" t="s">
        <v>141</v>
      </c>
      <c r="E23" s="2"/>
    </row>
    <row r="24" spans="1:6" ht="19.5" customHeight="1" x14ac:dyDescent="0.3">
      <c r="A24" s="637" t="s">
        <v>142</v>
      </c>
      <c r="B24" s="638"/>
      <c r="C24" s="639"/>
      <c r="D24" s="640"/>
      <c r="E24" s="2"/>
    </row>
    <row r="25" spans="1:6" ht="19.899999999999999" customHeight="1" x14ac:dyDescent="0.3">
      <c r="A25" s="212"/>
      <c r="B25" s="212"/>
      <c r="C25" s="186">
        <f>$D$14</f>
        <v>19.536111111111111</v>
      </c>
      <c r="D25" s="174">
        <f>B25*C25</f>
        <v>0</v>
      </c>
      <c r="E25" s="2"/>
    </row>
    <row r="26" spans="1:6" ht="19.899999999999999" customHeight="1" x14ac:dyDescent="0.3">
      <c r="A26" s="216"/>
      <c r="B26" s="216"/>
      <c r="C26" s="187">
        <f>$D$14</f>
        <v>19.536111111111111</v>
      </c>
      <c r="D26" s="175">
        <f>B26*C26</f>
        <v>0</v>
      </c>
      <c r="E26" s="2"/>
    </row>
    <row r="27" spans="1:6" ht="19.899999999999999" customHeight="1" x14ac:dyDescent="0.3">
      <c r="A27" s="216"/>
      <c r="B27" s="216"/>
      <c r="C27" s="187">
        <f>$D$14</f>
        <v>19.536111111111111</v>
      </c>
      <c r="D27" s="175">
        <f>B27*C27</f>
        <v>0</v>
      </c>
      <c r="E27" s="2"/>
    </row>
    <row r="28" spans="1:6" ht="19.899999999999999" customHeight="1" x14ac:dyDescent="0.3">
      <c r="A28" s="216"/>
      <c r="B28" s="218"/>
      <c r="C28" s="188">
        <f>$D$14</f>
        <v>19.536111111111111</v>
      </c>
      <c r="D28" s="175">
        <f>B28*C28</f>
        <v>0</v>
      </c>
      <c r="E28" s="2"/>
    </row>
    <row r="29" spans="1:6" ht="19.899999999999999" customHeight="1" x14ac:dyDescent="0.3">
      <c r="A29" s="641" t="s">
        <v>143</v>
      </c>
      <c r="B29" s="642">
        <f>SUM(B25:B28)</f>
        <v>0</v>
      </c>
      <c r="C29" s="643"/>
      <c r="D29" s="644">
        <f>SUM(D25:D28)</f>
        <v>0</v>
      </c>
      <c r="E29" s="2"/>
    </row>
    <row r="30" spans="1:6" ht="19.899999999999999" customHeight="1" x14ac:dyDescent="0.3">
      <c r="A30" s="645" t="s">
        <v>78</v>
      </c>
      <c r="B30" s="646"/>
      <c r="C30" s="647"/>
      <c r="D30" s="648"/>
      <c r="E30" s="2"/>
    </row>
    <row r="31" spans="1:6" ht="19.899999999999999" customHeight="1" x14ac:dyDescent="0.3">
      <c r="A31" s="212"/>
      <c r="B31" s="212"/>
      <c r="C31" s="186">
        <f t="shared" ref="C31:C43" si="0">$D$15</f>
        <v>20.209770114942529</v>
      </c>
      <c r="D31" s="174">
        <f t="shared" ref="D31:D43" si="1">B31*C31</f>
        <v>0</v>
      </c>
      <c r="E31" s="2"/>
    </row>
    <row r="32" spans="1:6" ht="19.899999999999999" customHeight="1" x14ac:dyDescent="0.3">
      <c r="A32" s="216"/>
      <c r="B32" s="216"/>
      <c r="C32" s="187">
        <f t="shared" si="0"/>
        <v>20.209770114942529</v>
      </c>
      <c r="D32" s="175">
        <f t="shared" si="1"/>
        <v>0</v>
      </c>
      <c r="E32" s="2"/>
    </row>
    <row r="33" spans="1:5" ht="19.899999999999999" customHeight="1" x14ac:dyDescent="0.3">
      <c r="A33" s="216"/>
      <c r="B33" s="216"/>
      <c r="C33" s="187">
        <f t="shared" si="0"/>
        <v>20.209770114942529</v>
      </c>
      <c r="D33" s="175">
        <f t="shared" ref="D33:D36" si="2">B33*C33</f>
        <v>0</v>
      </c>
      <c r="E33" s="2"/>
    </row>
    <row r="34" spans="1:5" ht="19.899999999999999" customHeight="1" x14ac:dyDescent="0.3">
      <c r="A34" s="216"/>
      <c r="B34" s="216"/>
      <c r="C34" s="187">
        <f t="shared" si="0"/>
        <v>20.209770114942529</v>
      </c>
      <c r="D34" s="175">
        <f t="shared" si="2"/>
        <v>0</v>
      </c>
      <c r="E34" s="2"/>
    </row>
    <row r="35" spans="1:5" ht="19.899999999999999" customHeight="1" x14ac:dyDescent="0.3">
      <c r="A35" s="216"/>
      <c r="B35" s="216"/>
      <c r="C35" s="187">
        <f t="shared" si="0"/>
        <v>20.209770114942529</v>
      </c>
      <c r="D35" s="175">
        <f t="shared" si="2"/>
        <v>0</v>
      </c>
      <c r="E35" s="2"/>
    </row>
    <row r="36" spans="1:5" ht="19.899999999999999" customHeight="1" x14ac:dyDescent="0.3">
      <c r="A36" s="216"/>
      <c r="B36" s="216"/>
      <c r="C36" s="187">
        <f t="shared" si="0"/>
        <v>20.209770114942529</v>
      </c>
      <c r="D36" s="175">
        <f t="shared" si="2"/>
        <v>0</v>
      </c>
      <c r="E36" s="2"/>
    </row>
    <row r="37" spans="1:5" ht="19.899999999999999" customHeight="1" x14ac:dyDescent="0.3">
      <c r="A37" s="216"/>
      <c r="B37" s="216"/>
      <c r="C37" s="187">
        <f t="shared" si="0"/>
        <v>20.209770114942529</v>
      </c>
      <c r="D37" s="175">
        <f t="shared" si="1"/>
        <v>0</v>
      </c>
      <c r="E37" s="2"/>
    </row>
    <row r="38" spans="1:5" ht="19.899999999999999" customHeight="1" x14ac:dyDescent="0.3">
      <c r="A38" s="216"/>
      <c r="B38" s="216"/>
      <c r="C38" s="187">
        <f t="shared" si="0"/>
        <v>20.209770114942529</v>
      </c>
      <c r="D38" s="175">
        <f t="shared" si="1"/>
        <v>0</v>
      </c>
      <c r="E38" s="2"/>
    </row>
    <row r="39" spans="1:5" ht="19.899999999999999" customHeight="1" x14ac:dyDescent="0.3">
      <c r="A39" s="216"/>
      <c r="B39" s="216"/>
      <c r="C39" s="187">
        <f t="shared" si="0"/>
        <v>20.209770114942529</v>
      </c>
      <c r="D39" s="175">
        <f t="shared" si="1"/>
        <v>0</v>
      </c>
      <c r="E39" s="2"/>
    </row>
    <row r="40" spans="1:5" ht="19.899999999999999" customHeight="1" x14ac:dyDescent="0.3">
      <c r="A40" s="216"/>
      <c r="B40" s="216"/>
      <c r="C40" s="187">
        <f t="shared" si="0"/>
        <v>20.209770114942529</v>
      </c>
      <c r="D40" s="175">
        <f t="shared" si="1"/>
        <v>0</v>
      </c>
      <c r="E40" s="2"/>
    </row>
    <row r="41" spans="1:5" ht="19.899999999999999" customHeight="1" x14ac:dyDescent="0.3">
      <c r="A41" s="216"/>
      <c r="B41" s="216"/>
      <c r="C41" s="187">
        <f t="shared" si="0"/>
        <v>20.209770114942529</v>
      </c>
      <c r="D41" s="175">
        <f t="shared" si="1"/>
        <v>0</v>
      </c>
      <c r="E41" s="2"/>
    </row>
    <row r="42" spans="1:5" ht="19.899999999999999" customHeight="1" x14ac:dyDescent="0.3">
      <c r="A42" s="216"/>
      <c r="B42" s="216"/>
      <c r="C42" s="187">
        <f t="shared" si="0"/>
        <v>20.209770114942529</v>
      </c>
      <c r="D42" s="175">
        <f t="shared" si="1"/>
        <v>0</v>
      </c>
      <c r="E42" s="2"/>
    </row>
    <row r="43" spans="1:5" ht="19.899999999999999" customHeight="1" x14ac:dyDescent="0.3">
      <c r="A43" s="216"/>
      <c r="B43" s="218"/>
      <c r="C43" s="188">
        <f t="shared" si="0"/>
        <v>20.209770114942529</v>
      </c>
      <c r="D43" s="185">
        <f t="shared" si="1"/>
        <v>0</v>
      </c>
      <c r="E43" s="2"/>
    </row>
    <row r="44" spans="1:5" ht="19.899999999999999" customHeight="1" x14ac:dyDescent="0.3">
      <c r="A44" s="649" t="s">
        <v>79</v>
      </c>
      <c r="B44" s="650">
        <f>SUM(B31:B43)</f>
        <v>0</v>
      </c>
      <c r="C44" s="651"/>
      <c r="D44" s="651">
        <f>SUM(D31:D43)</f>
        <v>0</v>
      </c>
      <c r="E44" s="2"/>
    </row>
    <row r="45" spans="1:5" ht="19.899999999999999" customHeight="1" x14ac:dyDescent="0.3">
      <c r="A45" s="645" t="s">
        <v>144</v>
      </c>
      <c r="B45" s="646"/>
      <c r="C45" s="652"/>
      <c r="D45" s="653"/>
      <c r="E45" s="2"/>
    </row>
    <row r="46" spans="1:5" ht="19.899999999999999" customHeight="1" x14ac:dyDescent="0.3">
      <c r="A46" s="212"/>
      <c r="B46" s="212"/>
      <c r="C46" s="186">
        <f t="shared" ref="C46:C66" si="3">$D$16</f>
        <v>29.279384615384618</v>
      </c>
      <c r="D46" s="174">
        <f t="shared" ref="D46:D66" si="4">B46*C46</f>
        <v>0</v>
      </c>
      <c r="E46" s="2"/>
    </row>
    <row r="47" spans="1:5" ht="19.899999999999999" customHeight="1" x14ac:dyDescent="0.3">
      <c r="A47" s="216"/>
      <c r="B47" s="216"/>
      <c r="C47" s="187">
        <f t="shared" si="3"/>
        <v>29.279384615384618</v>
      </c>
      <c r="D47" s="175">
        <f t="shared" si="4"/>
        <v>0</v>
      </c>
      <c r="E47" s="2"/>
    </row>
    <row r="48" spans="1:5" ht="19.899999999999999" customHeight="1" x14ac:dyDescent="0.3">
      <c r="A48" s="216"/>
      <c r="B48" s="216"/>
      <c r="C48" s="187">
        <f t="shared" si="3"/>
        <v>29.279384615384618</v>
      </c>
      <c r="D48" s="175">
        <f t="shared" si="4"/>
        <v>0</v>
      </c>
      <c r="E48" s="2"/>
    </row>
    <row r="49" spans="1:5" ht="19.899999999999999" customHeight="1" x14ac:dyDescent="0.3">
      <c r="A49" s="216"/>
      <c r="B49" s="216"/>
      <c r="C49" s="187">
        <f t="shared" si="3"/>
        <v>29.279384615384618</v>
      </c>
      <c r="D49" s="175">
        <f t="shared" si="4"/>
        <v>0</v>
      </c>
      <c r="E49" s="2"/>
    </row>
    <row r="50" spans="1:5" ht="19.899999999999999" customHeight="1" x14ac:dyDescent="0.3">
      <c r="A50" s="216"/>
      <c r="B50" s="216"/>
      <c r="C50" s="187">
        <f t="shared" si="3"/>
        <v>29.279384615384618</v>
      </c>
      <c r="D50" s="175">
        <f t="shared" si="4"/>
        <v>0</v>
      </c>
      <c r="E50" s="2"/>
    </row>
    <row r="51" spans="1:5" ht="19.899999999999999" customHeight="1" x14ac:dyDescent="0.3">
      <c r="A51" s="216"/>
      <c r="B51" s="216"/>
      <c r="C51" s="187">
        <f t="shared" si="3"/>
        <v>29.279384615384618</v>
      </c>
      <c r="D51" s="175">
        <f t="shared" si="4"/>
        <v>0</v>
      </c>
      <c r="E51" s="2"/>
    </row>
    <row r="52" spans="1:5" ht="19.899999999999999" customHeight="1" x14ac:dyDescent="0.3">
      <c r="A52" s="216"/>
      <c r="B52" s="216"/>
      <c r="C52" s="187">
        <f t="shared" si="3"/>
        <v>29.279384615384618</v>
      </c>
      <c r="D52" s="175">
        <f t="shared" si="4"/>
        <v>0</v>
      </c>
      <c r="E52" s="2"/>
    </row>
    <row r="53" spans="1:5" ht="19.899999999999999" customHeight="1" x14ac:dyDescent="0.3">
      <c r="A53" s="216"/>
      <c r="B53" s="216"/>
      <c r="C53" s="187">
        <f t="shared" si="3"/>
        <v>29.279384615384618</v>
      </c>
      <c r="D53" s="175">
        <f t="shared" si="4"/>
        <v>0</v>
      </c>
      <c r="E53" s="2"/>
    </row>
    <row r="54" spans="1:5" ht="19.899999999999999" customHeight="1" x14ac:dyDescent="0.3">
      <c r="A54" s="216"/>
      <c r="B54" s="216"/>
      <c r="C54" s="187">
        <f t="shared" si="3"/>
        <v>29.279384615384618</v>
      </c>
      <c r="D54" s="175">
        <f t="shared" si="4"/>
        <v>0</v>
      </c>
      <c r="E54" s="2"/>
    </row>
    <row r="55" spans="1:5" ht="19.899999999999999" customHeight="1" x14ac:dyDescent="0.3">
      <c r="A55" s="216"/>
      <c r="B55" s="216"/>
      <c r="C55" s="187">
        <f t="shared" si="3"/>
        <v>29.279384615384618</v>
      </c>
      <c r="D55" s="175">
        <f t="shared" si="4"/>
        <v>0</v>
      </c>
      <c r="E55" s="2"/>
    </row>
    <row r="56" spans="1:5" ht="19.899999999999999" customHeight="1" x14ac:dyDescent="0.3">
      <c r="A56" s="216"/>
      <c r="B56" s="216"/>
      <c r="C56" s="187">
        <f t="shared" si="3"/>
        <v>29.279384615384618</v>
      </c>
      <c r="D56" s="175">
        <f t="shared" si="4"/>
        <v>0</v>
      </c>
      <c r="E56" s="2"/>
    </row>
    <row r="57" spans="1:5" ht="19.899999999999999" customHeight="1" x14ac:dyDescent="0.3">
      <c r="A57" s="216"/>
      <c r="B57" s="216"/>
      <c r="C57" s="187">
        <f t="shared" si="3"/>
        <v>29.279384615384618</v>
      </c>
      <c r="D57" s="175">
        <f t="shared" si="4"/>
        <v>0</v>
      </c>
      <c r="E57" s="2"/>
    </row>
    <row r="58" spans="1:5" ht="19.899999999999999" customHeight="1" x14ac:dyDescent="0.3">
      <c r="A58" s="216"/>
      <c r="B58" s="216"/>
      <c r="C58" s="187">
        <f t="shared" si="3"/>
        <v>29.279384615384618</v>
      </c>
      <c r="D58" s="175">
        <f t="shared" si="4"/>
        <v>0</v>
      </c>
      <c r="E58" s="2"/>
    </row>
    <row r="59" spans="1:5" ht="19.899999999999999" customHeight="1" x14ac:dyDescent="0.3">
      <c r="A59" s="216"/>
      <c r="B59" s="216"/>
      <c r="C59" s="187">
        <f t="shared" si="3"/>
        <v>29.279384615384618</v>
      </c>
      <c r="D59" s="175">
        <f t="shared" si="4"/>
        <v>0</v>
      </c>
      <c r="E59" s="2"/>
    </row>
    <row r="60" spans="1:5" ht="19.899999999999999" customHeight="1" x14ac:dyDescent="0.3">
      <c r="A60" s="216"/>
      <c r="B60" s="216"/>
      <c r="C60" s="187">
        <f t="shared" si="3"/>
        <v>29.279384615384618</v>
      </c>
      <c r="D60" s="175">
        <f t="shared" si="4"/>
        <v>0</v>
      </c>
      <c r="E60" s="2"/>
    </row>
    <row r="61" spans="1:5" ht="19.899999999999999" customHeight="1" x14ac:dyDescent="0.3">
      <c r="A61" s="216"/>
      <c r="B61" s="216"/>
      <c r="C61" s="187">
        <f t="shared" si="3"/>
        <v>29.279384615384618</v>
      </c>
      <c r="D61" s="175">
        <f t="shared" si="4"/>
        <v>0</v>
      </c>
      <c r="E61" s="2"/>
    </row>
    <row r="62" spans="1:5" ht="19.899999999999999" customHeight="1" x14ac:dyDescent="0.3">
      <c r="A62" s="216"/>
      <c r="B62" s="216"/>
      <c r="C62" s="187">
        <f t="shared" si="3"/>
        <v>29.279384615384618</v>
      </c>
      <c r="D62" s="175">
        <f t="shared" si="4"/>
        <v>0</v>
      </c>
      <c r="E62" s="2"/>
    </row>
    <row r="63" spans="1:5" ht="19.899999999999999" customHeight="1" x14ac:dyDescent="0.3">
      <c r="A63" s="216"/>
      <c r="B63" s="216"/>
      <c r="C63" s="187">
        <f t="shared" si="3"/>
        <v>29.279384615384618</v>
      </c>
      <c r="D63" s="175">
        <f t="shared" si="4"/>
        <v>0</v>
      </c>
      <c r="E63" s="2"/>
    </row>
    <row r="64" spans="1:5" ht="19.899999999999999" customHeight="1" x14ac:dyDescent="0.3">
      <c r="A64" s="216"/>
      <c r="B64" s="216"/>
      <c r="C64" s="187">
        <f t="shared" si="3"/>
        <v>29.279384615384618</v>
      </c>
      <c r="D64" s="175">
        <f t="shared" si="4"/>
        <v>0</v>
      </c>
      <c r="E64" s="2"/>
    </row>
    <row r="65" spans="1:7" ht="19.899999999999999" customHeight="1" x14ac:dyDescent="0.3">
      <c r="A65" s="216"/>
      <c r="B65" s="216"/>
      <c r="C65" s="187">
        <f t="shared" si="3"/>
        <v>29.279384615384618</v>
      </c>
      <c r="D65" s="175">
        <f t="shared" si="4"/>
        <v>0</v>
      </c>
      <c r="E65" s="2"/>
    </row>
    <row r="66" spans="1:7" ht="19.899999999999999" customHeight="1" x14ac:dyDescent="0.3">
      <c r="A66" s="216"/>
      <c r="B66" s="218"/>
      <c r="C66" s="188">
        <f t="shared" si="3"/>
        <v>29.279384615384618</v>
      </c>
      <c r="D66" s="185">
        <f t="shared" si="4"/>
        <v>0</v>
      </c>
      <c r="E66" s="2"/>
    </row>
    <row r="67" spans="1:7" ht="19.899999999999999" customHeight="1" x14ac:dyDescent="0.3">
      <c r="A67" s="654" t="s">
        <v>145</v>
      </c>
      <c r="B67" s="655">
        <f>SUM(B46:B66)</f>
        <v>0</v>
      </c>
      <c r="C67" s="656"/>
      <c r="D67" s="657">
        <f>SUM(D46:D66)</f>
        <v>0</v>
      </c>
      <c r="E67" s="2"/>
    </row>
    <row r="68" spans="1:7" ht="19.899999999999999" customHeight="1" x14ac:dyDescent="0.3">
      <c r="A68" s="109"/>
      <c r="B68" s="109"/>
      <c r="C68" s="109"/>
      <c r="D68" s="110"/>
      <c r="E68" s="2"/>
    </row>
    <row r="69" spans="1:7" ht="19.899999999999999" customHeight="1" x14ac:dyDescent="0.3">
      <c r="A69" s="596" t="s">
        <v>215</v>
      </c>
      <c r="B69" s="597"/>
      <c r="C69" s="598"/>
      <c r="D69" s="172">
        <f>D21</f>
        <v>0</v>
      </c>
      <c r="E69" s="2"/>
    </row>
    <row r="70" spans="1:7" ht="19.899999999999999" customHeight="1" x14ac:dyDescent="0.3">
      <c r="A70" s="599" t="s">
        <v>214</v>
      </c>
      <c r="B70" s="600"/>
      <c r="C70" s="601"/>
      <c r="D70" s="173">
        <f>D29+D44+D67</f>
        <v>0</v>
      </c>
      <c r="E70" s="2"/>
    </row>
    <row r="71" spans="1:7" ht="19.899999999999999" customHeight="1" x14ac:dyDescent="0.3">
      <c r="A71" s="602" t="s">
        <v>158</v>
      </c>
      <c r="B71" s="603"/>
      <c r="C71" s="604"/>
      <c r="D71" s="114">
        <f>D69-D70</f>
        <v>0</v>
      </c>
      <c r="E71" s="2"/>
    </row>
    <row r="73" spans="1:7" ht="16.5" x14ac:dyDescent="0.3">
      <c r="A73" s="68"/>
      <c r="B73" s="68"/>
      <c r="C73" s="68"/>
      <c r="D73" s="79"/>
      <c r="E73" s="79"/>
      <c r="G73" s="6"/>
    </row>
    <row r="74" spans="1:7" ht="16.5" x14ac:dyDescent="0.3">
      <c r="A74" s="12" t="str">
        <f>'MOF 2023-24'!C28</f>
        <v>Il Direttore SGA</v>
      </c>
      <c r="B74" s="12"/>
      <c r="C74" s="498" t="str">
        <f>'MOF 2023-24'!H28</f>
        <v>Il Dirigente Scolastico</v>
      </c>
      <c r="D74" s="498"/>
      <c r="E74" s="2"/>
      <c r="F74" s="2"/>
      <c r="G74" s="6"/>
    </row>
    <row r="75" spans="1:7" ht="16.5" x14ac:dyDescent="0.3">
      <c r="A75" s="6" t="str">
        <f>'MOF 2023-24'!C29</f>
        <v>Nome e Cognome</v>
      </c>
      <c r="B75" s="6"/>
      <c r="C75" s="595" t="str">
        <f>'MOF 2023-24'!H29</f>
        <v>Nome e Cognome</v>
      </c>
      <c r="D75" s="595"/>
      <c r="E75" s="2"/>
      <c r="F75" s="2"/>
      <c r="G75" s="6"/>
    </row>
    <row r="76" spans="1:7" ht="16.5" x14ac:dyDescent="0.3">
      <c r="A76" s="6"/>
      <c r="B76" s="6"/>
      <c r="C76" s="595"/>
      <c r="D76" s="595"/>
      <c r="E76" s="2"/>
      <c r="F76" s="2"/>
    </row>
  </sheetData>
  <sheetProtection sheet="1" objects="1" scenarios="1"/>
  <mergeCells count="15">
    <mergeCell ref="A11:D11"/>
    <mergeCell ref="A4:D4"/>
    <mergeCell ref="A5:D5"/>
    <mergeCell ref="A6:D6"/>
    <mergeCell ref="A7:D7"/>
    <mergeCell ref="A8:D8"/>
    <mergeCell ref="A9:D9"/>
    <mergeCell ref="A19:D19"/>
    <mergeCell ref="B21:C21"/>
    <mergeCell ref="C74:D74"/>
    <mergeCell ref="C75:D75"/>
    <mergeCell ref="C76:D76"/>
    <mergeCell ref="A69:C69"/>
    <mergeCell ref="A70:C70"/>
    <mergeCell ref="A71:C71"/>
  </mergeCells>
  <pageMargins left="0.25" right="0.25" top="0.75" bottom="0.75" header="0.3" footer="0.3"/>
  <pageSetup paperSize="9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4A5B5-D077-4431-B310-B247078A3520}">
  <sheetPr>
    <pageSetUpPr fitToPage="1"/>
  </sheetPr>
  <dimension ref="A1:H44"/>
  <sheetViews>
    <sheetView showGridLines="0" workbookViewId="0">
      <selection activeCell="I6" sqref="I6"/>
    </sheetView>
  </sheetViews>
  <sheetFormatPr defaultColWidth="9.140625" defaultRowHeight="16.5" x14ac:dyDescent="0.3"/>
  <cols>
    <col min="1" max="1" width="53" style="7" customWidth="1"/>
    <col min="2" max="2" width="12.28515625" style="7" customWidth="1"/>
    <col min="3" max="3" width="10.140625" style="7" customWidth="1"/>
    <col min="4" max="4" width="7.7109375" style="7" customWidth="1"/>
    <col min="5" max="5" width="20.7109375" style="7" customWidth="1"/>
    <col min="6" max="6" width="15.7109375" style="7" customWidth="1"/>
    <col min="7" max="7" width="23" style="6" customWidth="1"/>
    <col min="8" max="8" width="9.140625" style="7"/>
    <col min="9" max="16384" width="9.140625" style="2"/>
  </cols>
  <sheetData>
    <row r="1" spans="1:7" ht="17.100000000000001" customHeight="1" x14ac:dyDescent="0.3">
      <c r="A1" s="6"/>
      <c r="B1" s="6"/>
      <c r="C1" s="6"/>
      <c r="D1" s="6"/>
      <c r="E1" s="6"/>
      <c r="F1" s="6"/>
    </row>
    <row r="2" spans="1:7" ht="17.100000000000001" customHeight="1" x14ac:dyDescent="0.3">
      <c r="A2" s="6"/>
      <c r="B2" s="6"/>
      <c r="C2" s="6"/>
      <c r="D2" s="6"/>
      <c r="E2" s="6"/>
      <c r="F2" s="6"/>
    </row>
    <row r="3" spans="1:7" ht="17.100000000000001" customHeight="1" x14ac:dyDescent="0.3">
      <c r="A3" s="6"/>
      <c r="B3" s="6"/>
      <c r="C3" s="6"/>
      <c r="D3" s="6"/>
      <c r="E3" s="6"/>
      <c r="F3" s="6"/>
    </row>
    <row r="4" spans="1:7" ht="17.100000000000001" customHeight="1" x14ac:dyDescent="0.3">
      <c r="A4" s="547" t="s">
        <v>159</v>
      </c>
      <c r="B4" s="547"/>
      <c r="C4" s="547"/>
      <c r="D4" s="547"/>
      <c r="E4" s="547"/>
      <c r="F4" s="6"/>
    </row>
    <row r="5" spans="1:7" ht="17.100000000000001" customHeight="1" x14ac:dyDescent="0.3">
      <c r="A5" s="547" t="s">
        <v>196</v>
      </c>
      <c r="B5" s="547"/>
      <c r="C5" s="547"/>
      <c r="D5" s="547"/>
      <c r="E5" s="547"/>
      <c r="F5" s="6"/>
    </row>
    <row r="6" spans="1:7" ht="17.100000000000001" customHeight="1" x14ac:dyDescent="0.3">
      <c r="A6" s="548" t="s">
        <v>202</v>
      </c>
      <c r="B6" s="548"/>
      <c r="C6" s="548"/>
      <c r="D6" s="548"/>
      <c r="E6" s="548"/>
      <c r="F6" s="6"/>
    </row>
    <row r="7" spans="1:7" ht="17.100000000000001" customHeight="1" x14ac:dyDescent="0.3">
      <c r="A7" s="548" t="s">
        <v>203</v>
      </c>
      <c r="B7" s="548"/>
      <c r="C7" s="548"/>
      <c r="D7" s="548"/>
      <c r="E7" s="548"/>
      <c r="F7" s="12"/>
      <c r="G7" s="12"/>
    </row>
    <row r="8" spans="1:7" ht="17.100000000000001" customHeight="1" x14ac:dyDescent="0.3">
      <c r="A8" s="548" t="s">
        <v>204</v>
      </c>
      <c r="B8" s="548"/>
      <c r="C8" s="548"/>
      <c r="D8" s="548"/>
      <c r="E8" s="548"/>
      <c r="F8" s="6"/>
    </row>
    <row r="9" spans="1:7" ht="17.100000000000001" customHeight="1" x14ac:dyDescent="0.3">
      <c r="A9" s="548" t="s">
        <v>205</v>
      </c>
      <c r="B9" s="548"/>
      <c r="C9" s="548"/>
      <c r="D9" s="548"/>
      <c r="E9" s="548"/>
      <c r="F9" s="1"/>
      <c r="G9" s="1"/>
    </row>
    <row r="10" spans="1:7" ht="17.100000000000001" customHeight="1" x14ac:dyDescent="0.3">
      <c r="A10" s="22"/>
      <c r="B10" s="22"/>
      <c r="C10" s="22"/>
      <c r="D10" s="22"/>
      <c r="E10" s="22"/>
      <c r="F10" s="1"/>
      <c r="G10" s="1"/>
    </row>
    <row r="11" spans="1:7" x14ac:dyDescent="0.3">
      <c r="A11" s="605" t="s">
        <v>146</v>
      </c>
      <c r="B11" s="605"/>
      <c r="C11" s="605"/>
      <c r="D11" s="605"/>
      <c r="E11" s="605"/>
      <c r="F11" s="5"/>
      <c r="G11" s="5"/>
    </row>
    <row r="12" spans="1:7" ht="9.75" customHeight="1" x14ac:dyDescent="0.3">
      <c r="A12" s="78"/>
      <c r="B12" s="78"/>
      <c r="C12" s="78"/>
      <c r="D12" s="78"/>
      <c r="E12" s="78"/>
      <c r="F12" s="5"/>
      <c r="G12" s="5"/>
    </row>
    <row r="13" spans="1:7" ht="45" x14ac:dyDescent="0.3">
      <c r="A13" s="664" t="s">
        <v>147</v>
      </c>
      <c r="B13" s="664" t="s">
        <v>132</v>
      </c>
      <c r="C13" s="664" t="s">
        <v>148</v>
      </c>
      <c r="D13" s="664" t="s">
        <v>149</v>
      </c>
      <c r="E13" s="665" t="s">
        <v>31</v>
      </c>
      <c r="F13" s="1"/>
      <c r="G13" s="1"/>
    </row>
    <row r="14" spans="1:7" ht="17.100000000000001" customHeight="1" x14ac:dyDescent="0.3">
      <c r="A14" s="98" t="s">
        <v>150</v>
      </c>
      <c r="B14" s="176">
        <v>1903.16</v>
      </c>
      <c r="C14" s="176">
        <f t="shared" ref="C14:C19" si="0">B14/78</f>
        <v>24.399487179487181</v>
      </c>
      <c r="D14" s="176">
        <f t="shared" ref="D14:D19" si="1">C14*0.1</f>
        <v>2.4399487179487185</v>
      </c>
      <c r="E14" s="179">
        <f t="shared" ref="E14:E19" si="2">C14+D14</f>
        <v>26.839435897435898</v>
      </c>
      <c r="F14" s="12"/>
      <c r="G14" s="12"/>
    </row>
    <row r="15" spans="1:7" ht="17.100000000000001" customHeight="1" x14ac:dyDescent="0.3">
      <c r="A15" s="100" t="s">
        <v>151</v>
      </c>
      <c r="B15" s="177">
        <v>2119.81</v>
      </c>
      <c r="C15" s="177">
        <f t="shared" si="0"/>
        <v>27.177051282051281</v>
      </c>
      <c r="D15" s="177">
        <f t="shared" si="1"/>
        <v>2.7177051282051283</v>
      </c>
      <c r="E15" s="180">
        <f t="shared" si="2"/>
        <v>29.894756410256409</v>
      </c>
      <c r="F15" s="12"/>
      <c r="G15" s="12"/>
    </row>
    <row r="16" spans="1:7" ht="17.100000000000001" customHeight="1" x14ac:dyDescent="0.3">
      <c r="A16" s="100" t="s">
        <v>152</v>
      </c>
      <c r="B16" s="177">
        <v>2309.04</v>
      </c>
      <c r="C16" s="177">
        <f t="shared" si="0"/>
        <v>29.603076923076923</v>
      </c>
      <c r="D16" s="177">
        <f t="shared" si="1"/>
        <v>2.9603076923076923</v>
      </c>
      <c r="E16" s="180">
        <f t="shared" si="2"/>
        <v>32.563384615384614</v>
      </c>
      <c r="F16" s="12"/>
      <c r="G16" s="12"/>
    </row>
    <row r="17" spans="1:7" ht="17.100000000000001" customHeight="1" x14ac:dyDescent="0.3">
      <c r="A17" s="100" t="s">
        <v>153</v>
      </c>
      <c r="B17" s="177">
        <v>2495.6799999999998</v>
      </c>
      <c r="C17" s="177">
        <f t="shared" si="0"/>
        <v>31.995897435897433</v>
      </c>
      <c r="D17" s="177">
        <f t="shared" si="1"/>
        <v>3.1995897435897436</v>
      </c>
      <c r="E17" s="180">
        <f t="shared" si="2"/>
        <v>35.195487179487174</v>
      </c>
      <c r="F17" s="12"/>
      <c r="G17" s="12"/>
    </row>
    <row r="18" spans="1:7" ht="17.100000000000001" customHeight="1" x14ac:dyDescent="0.3">
      <c r="A18" s="100" t="s">
        <v>154</v>
      </c>
      <c r="B18" s="177">
        <v>2681.71</v>
      </c>
      <c r="C18" s="177">
        <f t="shared" si="0"/>
        <v>34.380897435897438</v>
      </c>
      <c r="D18" s="177">
        <f t="shared" si="1"/>
        <v>3.4380897435897442</v>
      </c>
      <c r="E18" s="180">
        <f t="shared" si="2"/>
        <v>37.818987179487181</v>
      </c>
      <c r="F18" s="12"/>
      <c r="G18" s="12"/>
    </row>
    <row r="19" spans="1:7" ht="17.100000000000001" customHeight="1" x14ac:dyDescent="0.3">
      <c r="A19" s="102" t="s">
        <v>155</v>
      </c>
      <c r="B19" s="178">
        <v>2819.78</v>
      </c>
      <c r="C19" s="178">
        <f t="shared" si="0"/>
        <v>36.15102564102564</v>
      </c>
      <c r="D19" s="178">
        <f t="shared" si="1"/>
        <v>3.615102564102564</v>
      </c>
      <c r="E19" s="181">
        <f t="shared" si="2"/>
        <v>39.766128205128204</v>
      </c>
      <c r="F19" s="12"/>
      <c r="G19" s="12"/>
    </row>
    <row r="20" spans="1:7" x14ac:dyDescent="0.3">
      <c r="A20" s="68"/>
      <c r="B20" s="115"/>
      <c r="C20" s="115"/>
      <c r="D20" s="115"/>
      <c r="E20" s="116"/>
      <c r="F20" s="12"/>
      <c r="G20" s="12"/>
    </row>
    <row r="21" spans="1:7" x14ac:dyDescent="0.3">
      <c r="A21" s="605" t="s">
        <v>156</v>
      </c>
      <c r="B21" s="605"/>
      <c r="C21" s="605"/>
      <c r="D21" s="605"/>
      <c r="E21" s="605"/>
      <c r="F21" s="5"/>
      <c r="G21" s="5"/>
    </row>
    <row r="23" spans="1:7" ht="19.5" customHeight="1" x14ac:dyDescent="0.3">
      <c r="B23" s="594" t="s">
        <v>138</v>
      </c>
      <c r="C23" s="594"/>
      <c r="D23" s="107"/>
      <c r="E23" s="159">
        <f>'MOF 2023-24'!I12</f>
        <v>0</v>
      </c>
      <c r="F23" s="2"/>
    </row>
    <row r="25" spans="1:7" ht="25.5" customHeight="1" x14ac:dyDescent="0.3">
      <c r="A25" s="61" t="s">
        <v>139</v>
      </c>
      <c r="B25" s="108" t="s">
        <v>140</v>
      </c>
      <c r="C25" s="108" t="s">
        <v>80</v>
      </c>
      <c r="D25" s="658"/>
      <c r="E25" s="108" t="s">
        <v>141</v>
      </c>
      <c r="F25" s="2"/>
    </row>
    <row r="26" spans="1:7" ht="19.899999999999999" customHeight="1" x14ac:dyDescent="0.3">
      <c r="A26" s="637" t="s">
        <v>157</v>
      </c>
      <c r="B26" s="638"/>
      <c r="C26" s="639"/>
      <c r="D26" s="639"/>
      <c r="E26" s="640"/>
      <c r="F26" s="2"/>
    </row>
    <row r="27" spans="1:7" ht="19.899999999999999" customHeight="1" x14ac:dyDescent="0.3">
      <c r="A27" s="212"/>
      <c r="B27" s="212"/>
      <c r="C27" s="213">
        <v>26.84</v>
      </c>
      <c r="D27" s="659"/>
      <c r="E27" s="174">
        <f>B27*C27</f>
        <v>0</v>
      </c>
      <c r="F27" s="2"/>
    </row>
    <row r="28" spans="1:7" ht="19.899999999999999" customHeight="1" x14ac:dyDescent="0.3">
      <c r="A28" s="214"/>
      <c r="B28" s="214"/>
      <c r="C28" s="215">
        <v>26.84</v>
      </c>
      <c r="D28" s="660"/>
      <c r="E28" s="175">
        <f t="shared" ref="E28:E30" si="3">B28*C28</f>
        <v>0</v>
      </c>
      <c r="F28" s="2"/>
    </row>
    <row r="29" spans="1:7" ht="19.899999999999999" customHeight="1" x14ac:dyDescent="0.3">
      <c r="A29" s="214"/>
      <c r="B29" s="214"/>
      <c r="C29" s="215">
        <v>26.84</v>
      </c>
      <c r="D29" s="660"/>
      <c r="E29" s="175">
        <f t="shared" si="3"/>
        <v>0</v>
      </c>
      <c r="F29" s="2"/>
    </row>
    <row r="30" spans="1:7" ht="19.899999999999999" customHeight="1" x14ac:dyDescent="0.3">
      <c r="A30" s="214"/>
      <c r="B30" s="214"/>
      <c r="C30" s="215">
        <v>26.84</v>
      </c>
      <c r="D30" s="660"/>
      <c r="E30" s="175">
        <f t="shared" si="3"/>
        <v>0</v>
      </c>
      <c r="F30" s="2"/>
    </row>
    <row r="31" spans="1:7" ht="19.899999999999999" customHeight="1" x14ac:dyDescent="0.3">
      <c r="A31" s="216"/>
      <c r="B31" s="216"/>
      <c r="C31" s="217">
        <v>29.89</v>
      </c>
      <c r="D31" s="661"/>
      <c r="E31" s="175">
        <f>B31*C31</f>
        <v>0</v>
      </c>
      <c r="F31" s="2"/>
    </row>
    <row r="32" spans="1:7" ht="19.899999999999999" customHeight="1" x14ac:dyDescent="0.3">
      <c r="A32" s="216"/>
      <c r="B32" s="216"/>
      <c r="C32" s="217">
        <v>32.56</v>
      </c>
      <c r="D32" s="661"/>
      <c r="E32" s="175">
        <f>B32*C32</f>
        <v>0</v>
      </c>
      <c r="F32" s="2"/>
    </row>
    <row r="33" spans="1:8" ht="19.899999999999999" customHeight="1" x14ac:dyDescent="0.3">
      <c r="A33" s="216"/>
      <c r="B33" s="216"/>
      <c r="C33" s="217">
        <v>37.82</v>
      </c>
      <c r="D33" s="661"/>
      <c r="E33" s="175">
        <f>B33*C33</f>
        <v>0</v>
      </c>
      <c r="F33" s="2"/>
    </row>
    <row r="34" spans="1:8" ht="19.899999999999999" customHeight="1" x14ac:dyDescent="0.3">
      <c r="A34" s="216"/>
      <c r="B34" s="218"/>
      <c r="C34" s="219">
        <v>39.770000000000003</v>
      </c>
      <c r="D34" s="662"/>
      <c r="E34" s="175">
        <f>B34*C34</f>
        <v>0</v>
      </c>
      <c r="F34" s="2"/>
    </row>
    <row r="35" spans="1:8" ht="19.899999999999999" customHeight="1" x14ac:dyDescent="0.3">
      <c r="A35" s="641" t="s">
        <v>30</v>
      </c>
      <c r="B35" s="642">
        <f>SUM(B27:B34)</f>
        <v>0</v>
      </c>
      <c r="C35" s="663"/>
      <c r="D35" s="663"/>
      <c r="E35" s="644">
        <f>SUM(E27:E34)</f>
        <v>0</v>
      </c>
      <c r="F35" s="2"/>
    </row>
    <row r="36" spans="1:8" ht="19.899999999999999" customHeight="1" x14ac:dyDescent="0.3">
      <c r="A36" s="109"/>
      <c r="B36" s="109"/>
      <c r="C36" s="109"/>
      <c r="D36" s="109"/>
      <c r="E36" s="110"/>
      <c r="F36" s="2"/>
    </row>
    <row r="37" spans="1:8" ht="19.899999999999999" customHeight="1" x14ac:dyDescent="0.3">
      <c r="A37" s="596" t="s">
        <v>215</v>
      </c>
      <c r="B37" s="597"/>
      <c r="C37" s="598"/>
      <c r="D37" s="111"/>
      <c r="E37" s="172">
        <f>E23</f>
        <v>0</v>
      </c>
      <c r="F37" s="2"/>
    </row>
    <row r="38" spans="1:8" ht="19.899999999999999" customHeight="1" x14ac:dyDescent="0.3">
      <c r="A38" s="599" t="s">
        <v>214</v>
      </c>
      <c r="B38" s="600"/>
      <c r="C38" s="601"/>
      <c r="D38" s="112"/>
      <c r="E38" s="173">
        <f>E35</f>
        <v>0</v>
      </c>
      <c r="F38" s="2"/>
    </row>
    <row r="39" spans="1:8" ht="19.899999999999999" customHeight="1" x14ac:dyDescent="0.3">
      <c r="A39" s="602" t="s">
        <v>158</v>
      </c>
      <c r="B39" s="603"/>
      <c r="C39" s="604"/>
      <c r="D39" s="113"/>
      <c r="E39" s="114">
        <f>E37-E38</f>
        <v>0</v>
      </c>
      <c r="F39" s="2"/>
    </row>
    <row r="41" spans="1:8" x14ac:dyDescent="0.3">
      <c r="A41" s="68"/>
      <c r="B41" s="68"/>
      <c r="C41" s="68"/>
      <c r="D41" s="68"/>
      <c r="E41" s="84"/>
      <c r="F41" s="79"/>
      <c r="H41" s="6"/>
    </row>
    <row r="42" spans="1:8" x14ac:dyDescent="0.3">
      <c r="A42" s="12" t="str">
        <f>'MOF 2023-24'!C28</f>
        <v>Il Direttore SGA</v>
      </c>
      <c r="B42" s="12"/>
      <c r="C42" s="498" t="str">
        <f>'MOF 2023-24'!H28</f>
        <v>Il Dirigente Scolastico</v>
      </c>
      <c r="D42" s="498"/>
      <c r="E42" s="498"/>
      <c r="F42" s="2"/>
      <c r="G42" s="2"/>
      <c r="H42" s="6"/>
    </row>
    <row r="43" spans="1:8" x14ac:dyDescent="0.3">
      <c r="A43" s="6" t="str">
        <f>'MOF 2023-24'!C29</f>
        <v>Nome e Cognome</v>
      </c>
      <c r="B43" s="6"/>
      <c r="C43" s="595" t="str">
        <f>'MOF 2023-24'!H29</f>
        <v>Nome e Cognome</v>
      </c>
      <c r="D43" s="595"/>
      <c r="E43" s="595"/>
      <c r="F43" s="2"/>
      <c r="G43" s="2"/>
      <c r="H43" s="6"/>
    </row>
    <row r="44" spans="1:8" x14ac:dyDescent="0.3">
      <c r="A44" s="6"/>
      <c r="B44" s="6"/>
      <c r="F44" s="2"/>
      <c r="G44" s="2"/>
    </row>
  </sheetData>
  <sheetProtection sheet="1" objects="1" scenarios="1"/>
  <mergeCells count="14">
    <mergeCell ref="A9:E9"/>
    <mergeCell ref="A4:E4"/>
    <mergeCell ref="A5:E5"/>
    <mergeCell ref="A6:E6"/>
    <mergeCell ref="A7:E7"/>
    <mergeCell ref="A8:E8"/>
    <mergeCell ref="A21:E21"/>
    <mergeCell ref="B23:C23"/>
    <mergeCell ref="C42:E42"/>
    <mergeCell ref="C43:E43"/>
    <mergeCell ref="A11:E11"/>
    <mergeCell ref="A37:C37"/>
    <mergeCell ref="A38:C38"/>
    <mergeCell ref="A39:C39"/>
  </mergeCells>
  <pageMargins left="0.25" right="0.25" top="0.75" bottom="0.75" header="0.3" footer="0.3"/>
  <pageSetup paperSize="9" scale="95" fitToHeight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9A0AE-1B43-4EFD-B0C2-0BB3118BA1B4}">
  <sheetPr>
    <pageSetUpPr fitToPage="1"/>
  </sheetPr>
  <dimension ref="A1:K26"/>
  <sheetViews>
    <sheetView showGridLines="0" workbookViewId="0">
      <selection activeCell="M12" sqref="M12"/>
    </sheetView>
  </sheetViews>
  <sheetFormatPr defaultRowHeight="16.5" x14ac:dyDescent="0.3"/>
  <cols>
    <col min="1" max="1" width="9.140625" style="1"/>
    <col min="2" max="4" width="9.140625" style="2"/>
    <col min="5" max="5" width="29.7109375" style="2" customWidth="1"/>
    <col min="6" max="7" width="5.7109375" style="2" customWidth="1"/>
    <col min="8" max="8" width="9.7109375" style="2" customWidth="1"/>
    <col min="9" max="9" width="11.5703125" style="2" customWidth="1"/>
    <col min="10" max="10" width="15.7109375" style="2" customWidth="1"/>
    <col min="11" max="11" width="9.140625" style="1"/>
    <col min="12" max="260" width="9.140625" style="2"/>
    <col min="261" max="261" width="29.7109375" style="2" customWidth="1"/>
    <col min="262" max="264" width="9.140625" style="2"/>
    <col min="265" max="265" width="13" style="2" customWidth="1"/>
    <col min="266" max="266" width="17.7109375" style="2" customWidth="1"/>
    <col min="267" max="516" width="9.140625" style="2"/>
    <col min="517" max="517" width="29.7109375" style="2" customWidth="1"/>
    <col min="518" max="520" width="9.140625" style="2"/>
    <col min="521" max="521" width="13" style="2" customWidth="1"/>
    <col min="522" max="522" width="17.7109375" style="2" customWidth="1"/>
    <col min="523" max="772" width="9.140625" style="2"/>
    <col min="773" max="773" width="29.7109375" style="2" customWidth="1"/>
    <col min="774" max="776" width="9.140625" style="2"/>
    <col min="777" max="777" width="13" style="2" customWidth="1"/>
    <col min="778" max="778" width="17.7109375" style="2" customWidth="1"/>
    <col min="779" max="1028" width="9.140625" style="2"/>
    <col min="1029" max="1029" width="29.7109375" style="2" customWidth="1"/>
    <col min="1030" max="1032" width="9.140625" style="2"/>
    <col min="1033" max="1033" width="13" style="2" customWidth="1"/>
    <col min="1034" max="1034" width="17.7109375" style="2" customWidth="1"/>
    <col min="1035" max="1284" width="9.140625" style="2"/>
    <col min="1285" max="1285" width="29.7109375" style="2" customWidth="1"/>
    <col min="1286" max="1288" width="9.140625" style="2"/>
    <col min="1289" max="1289" width="13" style="2" customWidth="1"/>
    <col min="1290" max="1290" width="17.7109375" style="2" customWidth="1"/>
    <col min="1291" max="1540" width="9.140625" style="2"/>
    <col min="1541" max="1541" width="29.7109375" style="2" customWidth="1"/>
    <col min="1542" max="1544" width="9.140625" style="2"/>
    <col min="1545" max="1545" width="13" style="2" customWidth="1"/>
    <col min="1546" max="1546" width="17.7109375" style="2" customWidth="1"/>
    <col min="1547" max="1796" width="9.140625" style="2"/>
    <col min="1797" max="1797" width="29.7109375" style="2" customWidth="1"/>
    <col min="1798" max="1800" width="9.140625" style="2"/>
    <col min="1801" max="1801" width="13" style="2" customWidth="1"/>
    <col min="1802" max="1802" width="17.7109375" style="2" customWidth="1"/>
    <col min="1803" max="2052" width="9.140625" style="2"/>
    <col min="2053" max="2053" width="29.7109375" style="2" customWidth="1"/>
    <col min="2054" max="2056" width="9.140625" style="2"/>
    <col min="2057" max="2057" width="13" style="2" customWidth="1"/>
    <col min="2058" max="2058" width="17.7109375" style="2" customWidth="1"/>
    <col min="2059" max="2308" width="9.140625" style="2"/>
    <col min="2309" max="2309" width="29.7109375" style="2" customWidth="1"/>
    <col min="2310" max="2312" width="9.140625" style="2"/>
    <col min="2313" max="2313" width="13" style="2" customWidth="1"/>
    <col min="2314" max="2314" width="17.7109375" style="2" customWidth="1"/>
    <col min="2315" max="2564" width="9.140625" style="2"/>
    <col min="2565" max="2565" width="29.7109375" style="2" customWidth="1"/>
    <col min="2566" max="2568" width="9.140625" style="2"/>
    <col min="2569" max="2569" width="13" style="2" customWidth="1"/>
    <col min="2570" max="2570" width="17.7109375" style="2" customWidth="1"/>
    <col min="2571" max="2820" width="9.140625" style="2"/>
    <col min="2821" max="2821" width="29.7109375" style="2" customWidth="1"/>
    <col min="2822" max="2824" width="9.140625" style="2"/>
    <col min="2825" max="2825" width="13" style="2" customWidth="1"/>
    <col min="2826" max="2826" width="17.7109375" style="2" customWidth="1"/>
    <col min="2827" max="3076" width="9.140625" style="2"/>
    <col min="3077" max="3077" width="29.7109375" style="2" customWidth="1"/>
    <col min="3078" max="3080" width="9.140625" style="2"/>
    <col min="3081" max="3081" width="13" style="2" customWidth="1"/>
    <col min="3082" max="3082" width="17.7109375" style="2" customWidth="1"/>
    <col min="3083" max="3332" width="9.140625" style="2"/>
    <col min="3333" max="3333" width="29.7109375" style="2" customWidth="1"/>
    <col min="3334" max="3336" width="9.140625" style="2"/>
    <col min="3337" max="3337" width="13" style="2" customWidth="1"/>
    <col min="3338" max="3338" width="17.7109375" style="2" customWidth="1"/>
    <col min="3339" max="3588" width="9.140625" style="2"/>
    <col min="3589" max="3589" width="29.7109375" style="2" customWidth="1"/>
    <col min="3590" max="3592" width="9.140625" style="2"/>
    <col min="3593" max="3593" width="13" style="2" customWidth="1"/>
    <col min="3594" max="3594" width="17.7109375" style="2" customWidth="1"/>
    <col min="3595" max="3844" width="9.140625" style="2"/>
    <col min="3845" max="3845" width="29.7109375" style="2" customWidth="1"/>
    <col min="3846" max="3848" width="9.140625" style="2"/>
    <col min="3849" max="3849" width="13" style="2" customWidth="1"/>
    <col min="3850" max="3850" width="17.7109375" style="2" customWidth="1"/>
    <col min="3851" max="4100" width="9.140625" style="2"/>
    <col min="4101" max="4101" width="29.7109375" style="2" customWidth="1"/>
    <col min="4102" max="4104" width="9.140625" style="2"/>
    <col min="4105" max="4105" width="13" style="2" customWidth="1"/>
    <col min="4106" max="4106" width="17.7109375" style="2" customWidth="1"/>
    <col min="4107" max="4356" width="9.140625" style="2"/>
    <col min="4357" max="4357" width="29.7109375" style="2" customWidth="1"/>
    <col min="4358" max="4360" width="9.140625" style="2"/>
    <col min="4361" max="4361" width="13" style="2" customWidth="1"/>
    <col min="4362" max="4362" width="17.7109375" style="2" customWidth="1"/>
    <col min="4363" max="4612" width="9.140625" style="2"/>
    <col min="4613" max="4613" width="29.7109375" style="2" customWidth="1"/>
    <col min="4614" max="4616" width="9.140625" style="2"/>
    <col min="4617" max="4617" width="13" style="2" customWidth="1"/>
    <col min="4618" max="4618" width="17.7109375" style="2" customWidth="1"/>
    <col min="4619" max="4868" width="9.140625" style="2"/>
    <col min="4869" max="4869" width="29.7109375" style="2" customWidth="1"/>
    <col min="4870" max="4872" width="9.140625" style="2"/>
    <col min="4873" max="4873" width="13" style="2" customWidth="1"/>
    <col min="4874" max="4874" width="17.7109375" style="2" customWidth="1"/>
    <col min="4875" max="5124" width="9.140625" style="2"/>
    <col min="5125" max="5125" width="29.7109375" style="2" customWidth="1"/>
    <col min="5126" max="5128" width="9.140625" style="2"/>
    <col min="5129" max="5129" width="13" style="2" customWidth="1"/>
    <col min="5130" max="5130" width="17.7109375" style="2" customWidth="1"/>
    <col min="5131" max="5380" width="9.140625" style="2"/>
    <col min="5381" max="5381" width="29.7109375" style="2" customWidth="1"/>
    <col min="5382" max="5384" width="9.140625" style="2"/>
    <col min="5385" max="5385" width="13" style="2" customWidth="1"/>
    <col min="5386" max="5386" width="17.7109375" style="2" customWidth="1"/>
    <col min="5387" max="5636" width="9.140625" style="2"/>
    <col min="5637" max="5637" width="29.7109375" style="2" customWidth="1"/>
    <col min="5638" max="5640" width="9.140625" style="2"/>
    <col min="5641" max="5641" width="13" style="2" customWidth="1"/>
    <col min="5642" max="5642" width="17.7109375" style="2" customWidth="1"/>
    <col min="5643" max="5892" width="9.140625" style="2"/>
    <col min="5893" max="5893" width="29.7109375" style="2" customWidth="1"/>
    <col min="5894" max="5896" width="9.140625" style="2"/>
    <col min="5897" max="5897" width="13" style="2" customWidth="1"/>
    <col min="5898" max="5898" width="17.7109375" style="2" customWidth="1"/>
    <col min="5899" max="6148" width="9.140625" style="2"/>
    <col min="6149" max="6149" width="29.7109375" style="2" customWidth="1"/>
    <col min="6150" max="6152" width="9.140625" style="2"/>
    <col min="6153" max="6153" width="13" style="2" customWidth="1"/>
    <col min="6154" max="6154" width="17.7109375" style="2" customWidth="1"/>
    <col min="6155" max="6404" width="9.140625" style="2"/>
    <col min="6405" max="6405" width="29.7109375" style="2" customWidth="1"/>
    <col min="6406" max="6408" width="9.140625" style="2"/>
    <col min="6409" max="6409" width="13" style="2" customWidth="1"/>
    <col min="6410" max="6410" width="17.7109375" style="2" customWidth="1"/>
    <col min="6411" max="6660" width="9.140625" style="2"/>
    <col min="6661" max="6661" width="29.7109375" style="2" customWidth="1"/>
    <col min="6662" max="6664" width="9.140625" style="2"/>
    <col min="6665" max="6665" width="13" style="2" customWidth="1"/>
    <col min="6666" max="6666" width="17.7109375" style="2" customWidth="1"/>
    <col min="6667" max="6916" width="9.140625" style="2"/>
    <col min="6917" max="6917" width="29.7109375" style="2" customWidth="1"/>
    <col min="6918" max="6920" width="9.140625" style="2"/>
    <col min="6921" max="6921" width="13" style="2" customWidth="1"/>
    <col min="6922" max="6922" width="17.7109375" style="2" customWidth="1"/>
    <col min="6923" max="7172" width="9.140625" style="2"/>
    <col min="7173" max="7173" width="29.7109375" style="2" customWidth="1"/>
    <col min="7174" max="7176" width="9.140625" style="2"/>
    <col min="7177" max="7177" width="13" style="2" customWidth="1"/>
    <col min="7178" max="7178" width="17.7109375" style="2" customWidth="1"/>
    <col min="7179" max="7428" width="9.140625" style="2"/>
    <col min="7429" max="7429" width="29.7109375" style="2" customWidth="1"/>
    <col min="7430" max="7432" width="9.140625" style="2"/>
    <col min="7433" max="7433" width="13" style="2" customWidth="1"/>
    <col min="7434" max="7434" width="17.7109375" style="2" customWidth="1"/>
    <col min="7435" max="7684" width="9.140625" style="2"/>
    <col min="7685" max="7685" width="29.7109375" style="2" customWidth="1"/>
    <col min="7686" max="7688" width="9.140625" style="2"/>
    <col min="7689" max="7689" width="13" style="2" customWidth="1"/>
    <col min="7690" max="7690" width="17.7109375" style="2" customWidth="1"/>
    <col min="7691" max="7940" width="9.140625" style="2"/>
    <col min="7941" max="7941" width="29.7109375" style="2" customWidth="1"/>
    <col min="7942" max="7944" width="9.140625" style="2"/>
    <col min="7945" max="7945" width="13" style="2" customWidth="1"/>
    <col min="7946" max="7946" width="17.7109375" style="2" customWidth="1"/>
    <col min="7947" max="8196" width="9.140625" style="2"/>
    <col min="8197" max="8197" width="29.7109375" style="2" customWidth="1"/>
    <col min="8198" max="8200" width="9.140625" style="2"/>
    <col min="8201" max="8201" width="13" style="2" customWidth="1"/>
    <col min="8202" max="8202" width="17.7109375" style="2" customWidth="1"/>
    <col min="8203" max="8452" width="9.140625" style="2"/>
    <col min="8453" max="8453" width="29.7109375" style="2" customWidth="1"/>
    <col min="8454" max="8456" width="9.140625" style="2"/>
    <col min="8457" max="8457" width="13" style="2" customWidth="1"/>
    <col min="8458" max="8458" width="17.7109375" style="2" customWidth="1"/>
    <col min="8459" max="8708" width="9.140625" style="2"/>
    <col min="8709" max="8709" width="29.7109375" style="2" customWidth="1"/>
    <col min="8710" max="8712" width="9.140625" style="2"/>
    <col min="8713" max="8713" width="13" style="2" customWidth="1"/>
    <col min="8714" max="8714" width="17.7109375" style="2" customWidth="1"/>
    <col min="8715" max="8964" width="9.140625" style="2"/>
    <col min="8965" max="8965" width="29.7109375" style="2" customWidth="1"/>
    <col min="8966" max="8968" width="9.140625" style="2"/>
    <col min="8969" max="8969" width="13" style="2" customWidth="1"/>
    <col min="8970" max="8970" width="17.7109375" style="2" customWidth="1"/>
    <col min="8971" max="9220" width="9.140625" style="2"/>
    <col min="9221" max="9221" width="29.7109375" style="2" customWidth="1"/>
    <col min="9222" max="9224" width="9.140625" style="2"/>
    <col min="9225" max="9225" width="13" style="2" customWidth="1"/>
    <col min="9226" max="9226" width="17.7109375" style="2" customWidth="1"/>
    <col min="9227" max="9476" width="9.140625" style="2"/>
    <col min="9477" max="9477" width="29.7109375" style="2" customWidth="1"/>
    <col min="9478" max="9480" width="9.140625" style="2"/>
    <col min="9481" max="9481" width="13" style="2" customWidth="1"/>
    <col min="9482" max="9482" width="17.7109375" style="2" customWidth="1"/>
    <col min="9483" max="9732" width="9.140625" style="2"/>
    <col min="9733" max="9733" width="29.7109375" style="2" customWidth="1"/>
    <col min="9734" max="9736" width="9.140625" style="2"/>
    <col min="9737" max="9737" width="13" style="2" customWidth="1"/>
    <col min="9738" max="9738" width="17.7109375" style="2" customWidth="1"/>
    <col min="9739" max="9988" width="9.140625" style="2"/>
    <col min="9989" max="9989" width="29.7109375" style="2" customWidth="1"/>
    <col min="9990" max="9992" width="9.140625" style="2"/>
    <col min="9993" max="9993" width="13" style="2" customWidth="1"/>
    <col min="9994" max="9994" width="17.7109375" style="2" customWidth="1"/>
    <col min="9995" max="10244" width="9.140625" style="2"/>
    <col min="10245" max="10245" width="29.7109375" style="2" customWidth="1"/>
    <col min="10246" max="10248" width="9.140625" style="2"/>
    <col min="10249" max="10249" width="13" style="2" customWidth="1"/>
    <col min="10250" max="10250" width="17.7109375" style="2" customWidth="1"/>
    <col min="10251" max="10500" width="9.140625" style="2"/>
    <col min="10501" max="10501" width="29.7109375" style="2" customWidth="1"/>
    <col min="10502" max="10504" width="9.140625" style="2"/>
    <col min="10505" max="10505" width="13" style="2" customWidth="1"/>
    <col min="10506" max="10506" width="17.7109375" style="2" customWidth="1"/>
    <col min="10507" max="10756" width="9.140625" style="2"/>
    <col min="10757" max="10757" width="29.7109375" style="2" customWidth="1"/>
    <col min="10758" max="10760" width="9.140625" style="2"/>
    <col min="10761" max="10761" width="13" style="2" customWidth="1"/>
    <col min="10762" max="10762" width="17.7109375" style="2" customWidth="1"/>
    <col min="10763" max="11012" width="9.140625" style="2"/>
    <col min="11013" max="11013" width="29.7109375" style="2" customWidth="1"/>
    <col min="11014" max="11016" width="9.140625" style="2"/>
    <col min="11017" max="11017" width="13" style="2" customWidth="1"/>
    <col min="11018" max="11018" width="17.7109375" style="2" customWidth="1"/>
    <col min="11019" max="11268" width="9.140625" style="2"/>
    <col min="11269" max="11269" width="29.7109375" style="2" customWidth="1"/>
    <col min="11270" max="11272" width="9.140625" style="2"/>
    <col min="11273" max="11273" width="13" style="2" customWidth="1"/>
    <col min="11274" max="11274" width="17.7109375" style="2" customWidth="1"/>
    <col min="11275" max="11524" width="9.140625" style="2"/>
    <col min="11525" max="11525" width="29.7109375" style="2" customWidth="1"/>
    <col min="11526" max="11528" width="9.140625" style="2"/>
    <col min="11529" max="11529" width="13" style="2" customWidth="1"/>
    <col min="11530" max="11530" width="17.7109375" style="2" customWidth="1"/>
    <col min="11531" max="11780" width="9.140625" style="2"/>
    <col min="11781" max="11781" width="29.7109375" style="2" customWidth="1"/>
    <col min="11782" max="11784" width="9.140625" style="2"/>
    <col min="11785" max="11785" width="13" style="2" customWidth="1"/>
    <col min="11786" max="11786" width="17.7109375" style="2" customWidth="1"/>
    <col min="11787" max="12036" width="9.140625" style="2"/>
    <col min="12037" max="12037" width="29.7109375" style="2" customWidth="1"/>
    <col min="12038" max="12040" width="9.140625" style="2"/>
    <col min="12041" max="12041" width="13" style="2" customWidth="1"/>
    <col min="12042" max="12042" width="17.7109375" style="2" customWidth="1"/>
    <col min="12043" max="12292" width="9.140625" style="2"/>
    <col min="12293" max="12293" width="29.7109375" style="2" customWidth="1"/>
    <col min="12294" max="12296" width="9.140625" style="2"/>
    <col min="12297" max="12297" width="13" style="2" customWidth="1"/>
    <col min="12298" max="12298" width="17.7109375" style="2" customWidth="1"/>
    <col min="12299" max="12548" width="9.140625" style="2"/>
    <col min="12549" max="12549" width="29.7109375" style="2" customWidth="1"/>
    <col min="12550" max="12552" width="9.140625" style="2"/>
    <col min="12553" max="12553" width="13" style="2" customWidth="1"/>
    <col min="12554" max="12554" width="17.7109375" style="2" customWidth="1"/>
    <col min="12555" max="12804" width="9.140625" style="2"/>
    <col min="12805" max="12805" width="29.7109375" style="2" customWidth="1"/>
    <col min="12806" max="12808" width="9.140625" style="2"/>
    <col min="12809" max="12809" width="13" style="2" customWidth="1"/>
    <col min="12810" max="12810" width="17.7109375" style="2" customWidth="1"/>
    <col min="12811" max="13060" width="9.140625" style="2"/>
    <col min="13061" max="13061" width="29.7109375" style="2" customWidth="1"/>
    <col min="13062" max="13064" width="9.140625" style="2"/>
    <col min="13065" max="13065" width="13" style="2" customWidth="1"/>
    <col min="13066" max="13066" width="17.7109375" style="2" customWidth="1"/>
    <col min="13067" max="13316" width="9.140625" style="2"/>
    <col min="13317" max="13317" width="29.7109375" style="2" customWidth="1"/>
    <col min="13318" max="13320" width="9.140625" style="2"/>
    <col min="13321" max="13321" width="13" style="2" customWidth="1"/>
    <col min="13322" max="13322" width="17.7109375" style="2" customWidth="1"/>
    <col min="13323" max="13572" width="9.140625" style="2"/>
    <col min="13573" max="13573" width="29.7109375" style="2" customWidth="1"/>
    <col min="13574" max="13576" width="9.140625" style="2"/>
    <col min="13577" max="13577" width="13" style="2" customWidth="1"/>
    <col min="13578" max="13578" width="17.7109375" style="2" customWidth="1"/>
    <col min="13579" max="13828" width="9.140625" style="2"/>
    <col min="13829" max="13829" width="29.7109375" style="2" customWidth="1"/>
    <col min="13830" max="13832" width="9.140625" style="2"/>
    <col min="13833" max="13833" width="13" style="2" customWidth="1"/>
    <col min="13834" max="13834" width="17.7109375" style="2" customWidth="1"/>
    <col min="13835" max="14084" width="9.140625" style="2"/>
    <col min="14085" max="14085" width="29.7109375" style="2" customWidth="1"/>
    <col min="14086" max="14088" width="9.140625" style="2"/>
    <col min="14089" max="14089" width="13" style="2" customWidth="1"/>
    <col min="14090" max="14090" width="17.7109375" style="2" customWidth="1"/>
    <col min="14091" max="14340" width="9.140625" style="2"/>
    <col min="14341" max="14341" width="29.7109375" style="2" customWidth="1"/>
    <col min="14342" max="14344" width="9.140625" style="2"/>
    <col min="14345" max="14345" width="13" style="2" customWidth="1"/>
    <col min="14346" max="14346" width="17.7109375" style="2" customWidth="1"/>
    <col min="14347" max="14596" width="9.140625" style="2"/>
    <col min="14597" max="14597" width="29.7109375" style="2" customWidth="1"/>
    <col min="14598" max="14600" width="9.140625" style="2"/>
    <col min="14601" max="14601" width="13" style="2" customWidth="1"/>
    <col min="14602" max="14602" width="17.7109375" style="2" customWidth="1"/>
    <col min="14603" max="14852" width="9.140625" style="2"/>
    <col min="14853" max="14853" width="29.7109375" style="2" customWidth="1"/>
    <col min="14854" max="14856" width="9.140625" style="2"/>
    <col min="14857" max="14857" width="13" style="2" customWidth="1"/>
    <col min="14858" max="14858" width="17.7109375" style="2" customWidth="1"/>
    <col min="14859" max="15108" width="9.140625" style="2"/>
    <col min="15109" max="15109" width="29.7109375" style="2" customWidth="1"/>
    <col min="15110" max="15112" width="9.140625" style="2"/>
    <col min="15113" max="15113" width="13" style="2" customWidth="1"/>
    <col min="15114" max="15114" width="17.7109375" style="2" customWidth="1"/>
    <col min="15115" max="15364" width="9.140625" style="2"/>
    <col min="15365" max="15365" width="29.7109375" style="2" customWidth="1"/>
    <col min="15366" max="15368" width="9.140625" style="2"/>
    <col min="15369" max="15369" width="13" style="2" customWidth="1"/>
    <col min="15370" max="15370" width="17.7109375" style="2" customWidth="1"/>
    <col min="15371" max="15620" width="9.140625" style="2"/>
    <col min="15621" max="15621" width="29.7109375" style="2" customWidth="1"/>
    <col min="15622" max="15624" width="9.140625" style="2"/>
    <col min="15625" max="15625" width="13" style="2" customWidth="1"/>
    <col min="15626" max="15626" width="17.7109375" style="2" customWidth="1"/>
    <col min="15627" max="15876" width="9.140625" style="2"/>
    <col min="15877" max="15877" width="29.7109375" style="2" customWidth="1"/>
    <col min="15878" max="15880" width="9.140625" style="2"/>
    <col min="15881" max="15881" width="13" style="2" customWidth="1"/>
    <col min="15882" max="15882" width="17.7109375" style="2" customWidth="1"/>
    <col min="15883" max="16132" width="9.140625" style="2"/>
    <col min="16133" max="16133" width="29.7109375" style="2" customWidth="1"/>
    <col min="16134" max="16136" width="9.140625" style="2"/>
    <col min="16137" max="16137" width="13" style="2" customWidth="1"/>
    <col min="16138" max="16138" width="17.7109375" style="2" customWidth="1"/>
    <col min="16139" max="16384" width="9.140625" style="2"/>
  </cols>
  <sheetData>
    <row r="1" spans="1:11" ht="17.25" thickBot="1" x14ac:dyDescent="0.35">
      <c r="A1" s="422" t="s">
        <v>117</v>
      </c>
      <c r="B1" s="423"/>
      <c r="C1" s="423"/>
      <c r="D1" s="423"/>
      <c r="E1" s="423"/>
      <c r="F1" s="423"/>
      <c r="G1" s="423"/>
      <c r="H1" s="423"/>
      <c r="I1" s="423"/>
      <c r="J1" s="423"/>
    </row>
    <row r="2" spans="1:11" ht="17.25" thickBot="1" x14ac:dyDescent="0.35">
      <c r="A2" s="423"/>
      <c r="B2" s="423"/>
      <c r="C2" s="423"/>
      <c r="D2" s="423"/>
      <c r="E2" s="423"/>
      <c r="F2" s="423"/>
      <c r="G2" s="423"/>
      <c r="H2" s="423"/>
      <c r="I2" s="423"/>
      <c r="J2" s="423"/>
    </row>
    <row r="3" spans="1:11" ht="17.25" thickBot="1" x14ac:dyDescent="0.35">
      <c r="A3" s="423"/>
      <c r="B3" s="423"/>
      <c r="C3" s="423"/>
      <c r="D3" s="423"/>
      <c r="E3" s="423"/>
      <c r="F3" s="423"/>
      <c r="G3" s="423"/>
      <c r="H3" s="423"/>
      <c r="I3" s="423"/>
      <c r="J3" s="423"/>
    </row>
    <row r="4" spans="1:11" ht="25.5" x14ac:dyDescent="0.3">
      <c r="A4" s="3"/>
      <c r="B4" s="3"/>
      <c r="C4" s="3"/>
      <c r="D4" s="3"/>
      <c r="E4" s="3"/>
      <c r="F4" s="3"/>
      <c r="G4" s="3"/>
      <c r="H4" s="3"/>
      <c r="I4" s="3"/>
      <c r="J4" s="3"/>
    </row>
    <row r="5" spans="1:11" s="4" customFormat="1" ht="15" customHeight="1" x14ac:dyDescent="0.25">
      <c r="A5" s="20" t="s">
        <v>116</v>
      </c>
      <c r="C5" s="3"/>
      <c r="E5" s="3"/>
      <c r="F5" s="117"/>
      <c r="G5" s="3"/>
      <c r="I5" s="3"/>
      <c r="K5" s="5"/>
    </row>
    <row r="6" spans="1:11" ht="17.25" thickBot="1" x14ac:dyDescent="0.35">
      <c r="A6" s="6"/>
      <c r="B6" s="7"/>
      <c r="C6" s="7"/>
      <c r="D6" s="7"/>
      <c r="E6" s="7"/>
      <c r="F6" s="7"/>
      <c r="G6" s="7"/>
      <c r="H6" s="7"/>
      <c r="I6" s="7"/>
      <c r="J6" s="7"/>
    </row>
    <row r="7" spans="1:11" ht="18.75" thickBot="1" x14ac:dyDescent="0.35">
      <c r="A7" s="424" t="s">
        <v>118</v>
      </c>
      <c r="B7" s="425" t="s">
        <v>92</v>
      </c>
      <c r="C7" s="425"/>
      <c r="D7" s="425"/>
      <c r="E7" s="425"/>
      <c r="F7" s="425"/>
      <c r="G7" s="425"/>
      <c r="H7" s="425"/>
      <c r="I7" s="425"/>
      <c r="J7" s="425"/>
    </row>
    <row r="8" spans="1:11" ht="20.100000000000001" customHeight="1" thickBot="1" x14ac:dyDescent="0.35">
      <c r="A8" s="424"/>
      <c r="B8" s="426" t="s">
        <v>93</v>
      </c>
      <c r="C8" s="426"/>
      <c r="D8" s="426"/>
      <c r="E8" s="426"/>
      <c r="F8" s="427">
        <v>0</v>
      </c>
      <c r="G8" s="427"/>
      <c r="H8" s="428">
        <v>1220</v>
      </c>
      <c r="I8" s="428"/>
      <c r="J8" s="8">
        <f t="shared" ref="J8:J12" si="0">ROUND(F8*H8,2)</f>
        <v>0</v>
      </c>
    </row>
    <row r="9" spans="1:11" ht="20.100000000000001" customHeight="1" thickBot="1" x14ac:dyDescent="0.35">
      <c r="A9" s="424"/>
      <c r="B9" s="429" t="s">
        <v>94</v>
      </c>
      <c r="C9" s="429"/>
      <c r="D9" s="429"/>
      <c r="E9" s="429"/>
      <c r="F9" s="430">
        <v>0</v>
      </c>
      <c r="G9" s="430"/>
      <c r="H9" s="431">
        <v>820</v>
      </c>
      <c r="I9" s="431"/>
      <c r="J9" s="9">
        <f t="shared" si="0"/>
        <v>0</v>
      </c>
    </row>
    <row r="10" spans="1:11" ht="60" customHeight="1" thickBot="1" x14ac:dyDescent="0.35">
      <c r="A10" s="424"/>
      <c r="B10" s="429" t="s">
        <v>95</v>
      </c>
      <c r="C10" s="429"/>
      <c r="D10" s="429"/>
      <c r="E10" s="429"/>
      <c r="F10" s="430">
        <v>0</v>
      </c>
      <c r="G10" s="430"/>
      <c r="H10" s="431">
        <v>750</v>
      </c>
      <c r="I10" s="431"/>
      <c r="J10" s="9">
        <f t="shared" si="0"/>
        <v>0</v>
      </c>
    </row>
    <row r="11" spans="1:11" ht="20.100000000000001" customHeight="1" thickBot="1" x14ac:dyDescent="0.35">
      <c r="A11" s="424"/>
      <c r="B11" s="429" t="s">
        <v>96</v>
      </c>
      <c r="C11" s="429"/>
      <c r="D11" s="429"/>
      <c r="E11" s="429"/>
      <c r="F11" s="432">
        <v>0</v>
      </c>
      <c r="G11" s="432"/>
      <c r="H11" s="431">
        <v>650</v>
      </c>
      <c r="I11" s="431"/>
      <c r="J11" s="9">
        <f t="shared" si="0"/>
        <v>0</v>
      </c>
    </row>
    <row r="12" spans="1:11" ht="39.950000000000003" customHeight="1" thickBot="1" x14ac:dyDescent="0.35">
      <c r="A12" s="424"/>
      <c r="B12" s="438" t="s">
        <v>97</v>
      </c>
      <c r="C12" s="438"/>
      <c r="D12" s="438"/>
      <c r="E12" s="438"/>
      <c r="F12" s="439">
        <v>0</v>
      </c>
      <c r="G12" s="439"/>
      <c r="H12" s="440">
        <v>30</v>
      </c>
      <c r="I12" s="440"/>
      <c r="J12" s="10">
        <f t="shared" si="0"/>
        <v>0</v>
      </c>
    </row>
    <row r="13" spans="1:11" ht="18.75" thickBot="1" x14ac:dyDescent="0.35">
      <c r="A13" s="424"/>
      <c r="B13" s="433" t="s">
        <v>98</v>
      </c>
      <c r="C13" s="433"/>
      <c r="D13" s="433"/>
      <c r="E13" s="433"/>
      <c r="F13" s="433"/>
      <c r="G13" s="433"/>
      <c r="H13" s="433"/>
      <c r="I13" s="433"/>
      <c r="J13" s="11">
        <f>ROUND(J8+J9+J10+J11+J12,2)</f>
        <v>0</v>
      </c>
      <c r="K13" s="12"/>
    </row>
    <row r="14" spans="1:11" ht="15.75" customHeight="1" thickBot="1" x14ac:dyDescent="0.35">
      <c r="A14" s="13" t="s">
        <v>120</v>
      </c>
      <c r="B14" s="434" t="s">
        <v>99</v>
      </c>
      <c r="C14" s="435"/>
      <c r="D14" s="435"/>
      <c r="E14" s="435"/>
      <c r="F14" s="435"/>
      <c r="G14" s="435"/>
      <c r="H14" s="435"/>
      <c r="I14" s="435"/>
      <c r="J14" s="435"/>
    </row>
    <row r="15" spans="1:11" ht="27.75" customHeight="1" x14ac:dyDescent="0.3">
      <c r="A15" s="441" t="s">
        <v>119</v>
      </c>
      <c r="B15" s="436" t="s">
        <v>100</v>
      </c>
      <c r="C15" s="436"/>
      <c r="D15" s="436"/>
      <c r="E15" s="436"/>
      <c r="F15" s="437">
        <v>1</v>
      </c>
      <c r="G15" s="437"/>
      <c r="H15" s="428">
        <f>IF('SCELTA CCNL'!$K$6="SI",2764.2,1984.2)</f>
        <v>1984.2</v>
      </c>
      <c r="I15" s="428"/>
      <c r="J15" s="8">
        <f t="shared" ref="J15:J16" si="1">ROUND(F15*H15,2)</f>
        <v>1984.2</v>
      </c>
    </row>
    <row r="16" spans="1:11" x14ac:dyDescent="0.3">
      <c r="A16" s="441"/>
      <c r="B16" s="449" t="s">
        <v>101</v>
      </c>
      <c r="C16" s="449"/>
      <c r="D16" s="449"/>
      <c r="E16" s="449"/>
      <c r="F16" s="450">
        <v>1</v>
      </c>
      <c r="G16" s="450"/>
      <c r="H16" s="431">
        <f>B17*E17</f>
        <v>961.19999999999993</v>
      </c>
      <c r="I16" s="431"/>
      <c r="J16" s="443">
        <f t="shared" si="1"/>
        <v>961.2</v>
      </c>
    </row>
    <row r="17" spans="1:11" x14ac:dyDescent="0.3">
      <c r="A17" s="441"/>
      <c r="B17" s="444">
        <f>IF('SCELTA CCNL'!$K$6="SI",87.5,80.1)</f>
        <v>80.099999999999994</v>
      </c>
      <c r="C17" s="444"/>
      <c r="D17" s="14" t="s">
        <v>102</v>
      </c>
      <c r="E17" s="15">
        <v>12</v>
      </c>
      <c r="F17" s="450"/>
      <c r="G17" s="450"/>
      <c r="H17" s="431"/>
      <c r="I17" s="431"/>
      <c r="J17" s="443"/>
    </row>
    <row r="18" spans="1:11" x14ac:dyDescent="0.3">
      <c r="A18" s="441"/>
      <c r="B18" s="445" t="s">
        <v>103</v>
      </c>
      <c r="C18" s="445"/>
      <c r="D18" s="445"/>
      <c r="E18" s="445"/>
      <c r="F18" s="446">
        <f>ROUND(J15,2)</f>
        <v>1984.2</v>
      </c>
      <c r="G18" s="446"/>
      <c r="H18" s="17" t="s">
        <v>104</v>
      </c>
      <c r="I18" s="16">
        <f>ROUND(J16,2)</f>
        <v>961.2</v>
      </c>
      <c r="J18" s="10">
        <f>ROUND(J15-J16,2)</f>
        <v>1023</v>
      </c>
    </row>
    <row r="19" spans="1:11" ht="17.25" x14ac:dyDescent="0.3">
      <c r="A19" s="441"/>
      <c r="B19" s="447" t="s">
        <v>105</v>
      </c>
      <c r="C19" s="447"/>
      <c r="D19" s="447"/>
      <c r="E19" s="447"/>
      <c r="F19" s="447"/>
      <c r="G19" s="447"/>
      <c r="H19" s="447"/>
      <c r="I19" s="447"/>
      <c r="J19" s="18">
        <f>J18</f>
        <v>1023</v>
      </c>
    </row>
    <row r="20" spans="1:11" ht="18.75" thickBot="1" x14ac:dyDescent="0.35">
      <c r="A20" s="442"/>
      <c r="B20" s="448" t="s">
        <v>122</v>
      </c>
      <c r="C20" s="448"/>
      <c r="D20" s="448"/>
      <c r="E20" s="448"/>
      <c r="F20" s="448"/>
      <c r="G20" s="448"/>
      <c r="H20" s="448"/>
      <c r="I20" s="448"/>
      <c r="J20" s="19">
        <f>J13+J19</f>
        <v>1023</v>
      </c>
    </row>
    <row r="21" spans="1:11" x14ac:dyDescent="0.3">
      <c r="A21" s="6"/>
      <c r="B21" s="7"/>
      <c r="C21" s="7"/>
      <c r="D21" s="7"/>
      <c r="E21" s="7"/>
      <c r="F21" s="7"/>
      <c r="G21" s="7"/>
      <c r="H21" s="7"/>
      <c r="I21" s="7"/>
    </row>
    <row r="22" spans="1:11" s="80" customFormat="1" ht="17.25" x14ac:dyDescent="0.35">
      <c r="A22" s="155"/>
      <c r="K22" s="155"/>
    </row>
    <row r="23" spans="1:11" s="80" customFormat="1" ht="17.25" x14ac:dyDescent="0.35">
      <c r="A23" s="155"/>
      <c r="K23" s="155"/>
    </row>
    <row r="24" spans="1:11" s="80" customFormat="1" ht="17.25" x14ac:dyDescent="0.35">
      <c r="A24" s="155"/>
      <c r="K24" s="155"/>
    </row>
    <row r="25" spans="1:11" s="80" customFormat="1" ht="17.25" x14ac:dyDescent="0.35">
      <c r="A25" s="155"/>
      <c r="K25" s="155"/>
    </row>
    <row r="26" spans="1:11" s="80" customFormat="1" ht="17.25" x14ac:dyDescent="0.35">
      <c r="A26" s="155"/>
      <c r="K26" s="155"/>
    </row>
  </sheetData>
  <sheetProtection sheet="1" objects="1" scenarios="1"/>
  <mergeCells count="33">
    <mergeCell ref="A15:A20"/>
    <mergeCell ref="J16:J17"/>
    <mergeCell ref="B17:C17"/>
    <mergeCell ref="B18:E18"/>
    <mergeCell ref="F18:G18"/>
    <mergeCell ref="B19:I19"/>
    <mergeCell ref="B20:I20"/>
    <mergeCell ref="B16:E16"/>
    <mergeCell ref="F16:G17"/>
    <mergeCell ref="H16:I17"/>
    <mergeCell ref="B14:J14"/>
    <mergeCell ref="B15:E15"/>
    <mergeCell ref="F15:G15"/>
    <mergeCell ref="H15:I15"/>
    <mergeCell ref="B12:E12"/>
    <mergeCell ref="F12:G12"/>
    <mergeCell ref="H12:I12"/>
    <mergeCell ref="A1:J3"/>
    <mergeCell ref="A7:A13"/>
    <mergeCell ref="B7:J7"/>
    <mergeCell ref="B8:E8"/>
    <mergeCell ref="F8:G8"/>
    <mergeCell ref="H8:I8"/>
    <mergeCell ref="B9:E9"/>
    <mergeCell ref="F9:G9"/>
    <mergeCell ref="H9:I9"/>
    <mergeCell ref="B10:E10"/>
    <mergeCell ref="F10:G10"/>
    <mergeCell ref="H10:I10"/>
    <mergeCell ref="B11:E11"/>
    <mergeCell ref="F11:G11"/>
    <mergeCell ref="H11:I11"/>
    <mergeCell ref="B13:I13"/>
  </mergeCells>
  <conditionalFormatting sqref="F8:G12">
    <cfRule type="cellIs" dxfId="0" priority="1" stopIfTrue="1" operator="greaterThan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9"/>
  <sheetViews>
    <sheetView showGridLines="0" workbookViewId="0">
      <selection activeCell="M10" sqref="M10"/>
    </sheetView>
  </sheetViews>
  <sheetFormatPr defaultRowHeight="15" x14ac:dyDescent="0.3"/>
  <cols>
    <col min="1" max="1" width="5.7109375" style="21" customWidth="1"/>
    <col min="2" max="2" width="22.85546875" style="21" customWidth="1"/>
    <col min="3" max="3" width="13.7109375" style="21" customWidth="1"/>
    <col min="4" max="4" width="30.5703125" style="21" bestFit="1" customWidth="1"/>
    <col min="5" max="6" width="15.7109375" style="21" customWidth="1"/>
    <col min="7" max="8" width="20.7109375" style="21" customWidth="1"/>
    <col min="9" max="9" width="17.7109375" style="21" customWidth="1"/>
    <col min="10" max="16384" width="9.140625" style="21"/>
  </cols>
  <sheetData>
    <row r="1" spans="1:9" x14ac:dyDescent="0.3">
      <c r="B1" s="451" t="s">
        <v>91</v>
      </c>
      <c r="C1" s="452"/>
      <c r="D1" s="452"/>
      <c r="E1" s="452"/>
      <c r="F1" s="452"/>
      <c r="G1" s="452"/>
      <c r="H1" s="452"/>
      <c r="I1" s="452"/>
    </row>
    <row r="2" spans="1:9" x14ac:dyDescent="0.3">
      <c r="B2" s="452"/>
      <c r="C2" s="452"/>
      <c r="D2" s="452"/>
      <c r="E2" s="452"/>
      <c r="F2" s="452"/>
      <c r="G2" s="452"/>
      <c r="H2" s="452"/>
      <c r="I2" s="452"/>
    </row>
    <row r="3" spans="1:9" ht="21" x14ac:dyDescent="0.4">
      <c r="B3" s="457" t="s">
        <v>90</v>
      </c>
      <c r="C3" s="457"/>
      <c r="D3" s="457"/>
      <c r="E3" s="457"/>
      <c r="F3" s="457"/>
      <c r="G3" s="457"/>
      <c r="H3" s="457"/>
      <c r="I3" s="457"/>
    </row>
    <row r="4" spans="1:9" x14ac:dyDescent="0.3">
      <c r="B4" s="453" t="s">
        <v>219</v>
      </c>
      <c r="C4" s="453"/>
      <c r="D4" s="453"/>
      <c r="E4" s="453"/>
      <c r="F4" s="453"/>
      <c r="G4" s="453"/>
      <c r="H4" s="453"/>
      <c r="I4" s="453"/>
    </row>
    <row r="5" spans="1:9" ht="15.75" thickBot="1" x14ac:dyDescent="0.35"/>
    <row r="6" spans="1:9" ht="30" customHeight="1" thickBot="1" x14ac:dyDescent="0.35">
      <c r="A6" s="454" t="s">
        <v>6</v>
      </c>
      <c r="B6" s="23" t="s">
        <v>7</v>
      </c>
      <c r="C6" s="24" t="s">
        <v>8</v>
      </c>
      <c r="D6" s="24" t="s">
        <v>9</v>
      </c>
      <c r="E6" s="24" t="s">
        <v>87</v>
      </c>
      <c r="F6" s="24" t="s">
        <v>88</v>
      </c>
      <c r="G6" s="24" t="s">
        <v>107</v>
      </c>
      <c r="H6" s="24" t="s">
        <v>115</v>
      </c>
      <c r="I6" s="25" t="s">
        <v>89</v>
      </c>
    </row>
    <row r="7" spans="1:9" ht="30" customHeight="1" x14ac:dyDescent="0.3">
      <c r="A7" s="455"/>
      <c r="B7" s="234" t="s">
        <v>106</v>
      </c>
      <c r="C7" s="235" t="s">
        <v>10</v>
      </c>
      <c r="D7" s="236" t="s">
        <v>11</v>
      </c>
      <c r="E7" s="237">
        <f t="shared" ref="E7:E13" si="0">G7*4/12</f>
        <v>0</v>
      </c>
      <c r="F7" s="237">
        <f t="shared" ref="F7:F13" si="1">G7*8/12</f>
        <v>0</v>
      </c>
      <c r="G7" s="238"/>
      <c r="H7" s="239"/>
      <c r="I7" s="240">
        <f>G7+H7</f>
        <v>0</v>
      </c>
    </row>
    <row r="8" spans="1:9" ht="30" customHeight="1" x14ac:dyDescent="0.3">
      <c r="A8" s="455"/>
      <c r="B8" s="241" t="s">
        <v>106</v>
      </c>
      <c r="C8" s="242" t="s">
        <v>10</v>
      </c>
      <c r="D8" s="243" t="s">
        <v>12</v>
      </c>
      <c r="E8" s="244">
        <f t="shared" si="0"/>
        <v>0</v>
      </c>
      <c r="F8" s="244">
        <f t="shared" si="1"/>
        <v>0</v>
      </c>
      <c r="G8" s="245"/>
      <c r="H8" s="246"/>
      <c r="I8" s="247">
        <f>G8+H8</f>
        <v>0</v>
      </c>
    </row>
    <row r="9" spans="1:9" ht="30" customHeight="1" x14ac:dyDescent="0.3">
      <c r="A9" s="455"/>
      <c r="B9" s="241" t="s">
        <v>106</v>
      </c>
      <c r="C9" s="242" t="s">
        <v>10</v>
      </c>
      <c r="D9" s="243" t="s">
        <v>13</v>
      </c>
      <c r="E9" s="244">
        <f t="shared" si="0"/>
        <v>0</v>
      </c>
      <c r="F9" s="244">
        <f t="shared" si="1"/>
        <v>0</v>
      </c>
      <c r="G9" s="245"/>
      <c r="H9" s="246"/>
      <c r="I9" s="247">
        <f>G9+H9</f>
        <v>0</v>
      </c>
    </row>
    <row r="10" spans="1:9" ht="30" customHeight="1" x14ac:dyDescent="0.3">
      <c r="A10" s="455"/>
      <c r="B10" s="241" t="s">
        <v>106</v>
      </c>
      <c r="C10" s="242">
        <v>5</v>
      </c>
      <c r="D10" s="243" t="s">
        <v>14</v>
      </c>
      <c r="E10" s="244">
        <f t="shared" si="0"/>
        <v>0</v>
      </c>
      <c r="F10" s="244">
        <f t="shared" si="1"/>
        <v>0</v>
      </c>
      <c r="G10" s="245"/>
      <c r="H10" s="246"/>
      <c r="I10" s="247">
        <f>SUM(G10:H10)</f>
        <v>0</v>
      </c>
    </row>
    <row r="11" spans="1:9" ht="30" customHeight="1" x14ac:dyDescent="0.3">
      <c r="A11" s="455"/>
      <c r="B11" s="241" t="s">
        <v>106</v>
      </c>
      <c r="C11" s="242">
        <v>6</v>
      </c>
      <c r="D11" s="243" t="s">
        <v>15</v>
      </c>
      <c r="E11" s="244">
        <f t="shared" si="0"/>
        <v>0</v>
      </c>
      <c r="F11" s="244">
        <f t="shared" si="1"/>
        <v>0</v>
      </c>
      <c r="G11" s="245"/>
      <c r="H11" s="246"/>
      <c r="I11" s="247">
        <f>SUM(G11:H11)</f>
        <v>0</v>
      </c>
    </row>
    <row r="12" spans="1:9" ht="30" customHeight="1" x14ac:dyDescent="0.3">
      <c r="A12" s="455"/>
      <c r="B12" s="241" t="s">
        <v>106</v>
      </c>
      <c r="C12" s="242">
        <v>12</v>
      </c>
      <c r="D12" s="243" t="s">
        <v>259</v>
      </c>
      <c r="E12" s="244">
        <f t="shared" si="0"/>
        <v>0</v>
      </c>
      <c r="F12" s="244">
        <f t="shared" si="1"/>
        <v>0</v>
      </c>
      <c r="G12" s="245"/>
      <c r="H12" s="246"/>
      <c r="I12" s="247">
        <f>G12+H12</f>
        <v>0</v>
      </c>
    </row>
    <row r="13" spans="1:9" ht="30" customHeight="1" thickBot="1" x14ac:dyDescent="0.35">
      <c r="A13" s="456"/>
      <c r="B13" s="248" t="s">
        <v>106</v>
      </c>
      <c r="C13" s="249" t="s">
        <v>86</v>
      </c>
      <c r="D13" s="250" t="s">
        <v>50</v>
      </c>
      <c r="E13" s="251">
        <f t="shared" si="0"/>
        <v>0</v>
      </c>
      <c r="F13" s="251">
        <f t="shared" si="1"/>
        <v>0</v>
      </c>
      <c r="G13" s="252"/>
      <c r="H13" s="253"/>
      <c r="I13" s="254">
        <f>G13+H13</f>
        <v>0</v>
      </c>
    </row>
    <row r="14" spans="1:9" ht="19.5" customHeight="1" thickBot="1" x14ac:dyDescent="0.35">
      <c r="B14" s="26"/>
      <c r="C14" s="26"/>
      <c r="D14" s="26"/>
      <c r="E14" s="27">
        <f>SUM(E7:E13)</f>
        <v>0</v>
      </c>
      <c r="F14" s="28">
        <f>SUM(F7:F13)</f>
        <v>0</v>
      </c>
      <c r="G14" s="29">
        <f>SUM(G7:G13)</f>
        <v>0</v>
      </c>
      <c r="H14" s="30">
        <f>SUM(H7:H13)</f>
        <v>0</v>
      </c>
      <c r="I14" s="31">
        <f>SUM(I7:I13)</f>
        <v>0</v>
      </c>
    </row>
    <row r="15" spans="1:9" ht="35.1" customHeight="1" thickBot="1" x14ac:dyDescent="0.35"/>
    <row r="16" spans="1:9" ht="30" customHeight="1" thickBot="1" x14ac:dyDescent="0.35">
      <c r="B16" s="465" t="s">
        <v>110</v>
      </c>
      <c r="C16" s="466"/>
      <c r="D16" s="467"/>
      <c r="E16" s="32">
        <f>G7</f>
        <v>0</v>
      </c>
      <c r="G16" s="463" t="s">
        <v>112</v>
      </c>
      <c r="H16" s="464"/>
      <c r="I16" s="33">
        <f>E19-E22</f>
        <v>-1108.25</v>
      </c>
    </row>
    <row r="17" spans="2:9" ht="30" customHeight="1" x14ac:dyDescent="0.3">
      <c r="B17" s="468" t="s">
        <v>179</v>
      </c>
      <c r="C17" s="469"/>
      <c r="D17" s="470"/>
      <c r="E17" s="255">
        <f>IF('SCELTA CCNL'!K8="DSGA",'IND DSGA'!J13,'IND DSGA'!J20)</f>
        <v>1023</v>
      </c>
      <c r="G17" s="34" t="s">
        <v>17</v>
      </c>
      <c r="H17" s="35" t="s">
        <v>113</v>
      </c>
      <c r="I17" s="36" t="s">
        <v>16</v>
      </c>
    </row>
    <row r="18" spans="2:9" s="220" customFormat="1" ht="54.75" customHeight="1" x14ac:dyDescent="0.25">
      <c r="B18" s="256" t="s">
        <v>248</v>
      </c>
      <c r="C18" s="259">
        <v>30</v>
      </c>
      <c r="D18" s="257">
        <f>('IND DSGA'!J19/360)+('IND DSGA'!J13/360)</f>
        <v>2.8416666666666668</v>
      </c>
      <c r="E18" s="258">
        <f>IF('SCELTA CCNL'!K10="SI",(C18*D18),0)</f>
        <v>85.25</v>
      </c>
      <c r="G18" s="260" t="s">
        <v>109</v>
      </c>
      <c r="H18" s="261">
        <v>0.75</v>
      </c>
      <c r="I18" s="262">
        <v>0.25</v>
      </c>
    </row>
    <row r="19" spans="2:9" ht="30" customHeight="1" thickBot="1" x14ac:dyDescent="0.4">
      <c r="B19" s="460" t="s">
        <v>111</v>
      </c>
      <c r="C19" s="461"/>
      <c r="D19" s="462"/>
      <c r="E19" s="37">
        <f>E16-E17-E18</f>
        <v>-1108.25</v>
      </c>
      <c r="G19" s="263" t="s">
        <v>257</v>
      </c>
      <c r="H19" s="264">
        <f>I16*H18</f>
        <v>-831.1875</v>
      </c>
      <c r="I19" s="265">
        <f>I16*I18</f>
        <v>-277.0625</v>
      </c>
    </row>
    <row r="20" spans="2:9" ht="30" customHeight="1" x14ac:dyDescent="0.3">
      <c r="G20" s="266" t="s">
        <v>108</v>
      </c>
      <c r="H20" s="267">
        <v>0</v>
      </c>
      <c r="I20" s="268">
        <v>0</v>
      </c>
    </row>
    <row r="21" spans="2:9" ht="30" customHeight="1" thickBot="1" x14ac:dyDescent="0.35">
      <c r="G21" s="263" t="s">
        <v>255</v>
      </c>
      <c r="H21" s="269">
        <f>I13*H20</f>
        <v>0</v>
      </c>
      <c r="I21" s="270">
        <f>I13*I20</f>
        <v>0</v>
      </c>
    </row>
    <row r="22" spans="2:9" ht="39.950000000000003" customHeight="1" thickBot="1" x14ac:dyDescent="0.35">
      <c r="B22" s="471" t="s">
        <v>208</v>
      </c>
      <c r="C22" s="472"/>
      <c r="D22" s="473"/>
      <c r="E22" s="191"/>
      <c r="G22" s="233" t="s">
        <v>258</v>
      </c>
      <c r="H22" s="402"/>
      <c r="I22" s="403"/>
    </row>
    <row r="23" spans="2:9" ht="39.950000000000003" customHeight="1" thickBot="1" x14ac:dyDescent="0.35">
      <c r="G23" s="38" t="s">
        <v>114</v>
      </c>
      <c r="H23" s="39">
        <f>SUM(H19+H21+H22)</f>
        <v>-831.1875</v>
      </c>
      <c r="I23" s="40">
        <f>I19+I21+I22</f>
        <v>-277.0625</v>
      </c>
    </row>
    <row r="24" spans="2:9" ht="20.100000000000001" customHeight="1" thickBot="1" x14ac:dyDescent="0.4">
      <c r="G24" s="458" t="s">
        <v>121</v>
      </c>
      <c r="H24" s="459"/>
      <c r="I24" s="190">
        <f>H23+I23</f>
        <v>-1108.25</v>
      </c>
    </row>
    <row r="28" spans="2:9" x14ac:dyDescent="0.3">
      <c r="C28" s="81" t="s">
        <v>28</v>
      </c>
      <c r="D28" s="81"/>
      <c r="E28" s="81"/>
      <c r="F28" s="81"/>
      <c r="G28" s="81"/>
      <c r="H28" s="81" t="s">
        <v>29</v>
      </c>
    </row>
    <row r="29" spans="2:9" x14ac:dyDescent="0.3">
      <c r="C29" s="192" t="s">
        <v>195</v>
      </c>
      <c r="H29" s="192" t="s">
        <v>195</v>
      </c>
    </row>
  </sheetData>
  <sheetProtection sheet="1" objects="1" scenarios="1"/>
  <mergeCells count="10">
    <mergeCell ref="B1:I2"/>
    <mergeCell ref="B4:I4"/>
    <mergeCell ref="A6:A13"/>
    <mergeCell ref="B3:I3"/>
    <mergeCell ref="G24:H24"/>
    <mergeCell ref="B19:D19"/>
    <mergeCell ref="G16:H16"/>
    <mergeCell ref="B16:D16"/>
    <mergeCell ref="B17:D17"/>
    <mergeCell ref="B22:D22"/>
  </mergeCells>
  <printOptions horizontalCentered="1"/>
  <pageMargins left="0.23622047244094491" right="0.23622047244094491" top="0.55118110236220474" bottom="0.55118110236220474" header="0.31496062992125984" footer="0.31496062992125984"/>
  <pageSetup paperSize="9" scale="7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41"/>
  <sheetViews>
    <sheetView showGridLines="0" topLeftCell="A28" workbookViewId="0">
      <selection activeCell="I6" sqref="I6"/>
    </sheetView>
  </sheetViews>
  <sheetFormatPr defaultRowHeight="16.5" x14ac:dyDescent="0.3"/>
  <cols>
    <col min="1" max="1" width="70.42578125" style="2" customWidth="1"/>
    <col min="2" max="2" width="6.42578125" style="2" bestFit="1" customWidth="1"/>
    <col min="3" max="3" width="6.42578125" style="2" customWidth="1"/>
    <col min="4" max="4" width="10.5703125" style="2" bestFit="1" customWidth="1"/>
    <col min="5" max="5" width="15.7109375" style="2" bestFit="1" customWidth="1"/>
    <col min="6" max="8" width="9.140625" style="2"/>
    <col min="9" max="9" width="10.85546875" style="2" bestFit="1" customWidth="1"/>
    <col min="10" max="12" width="9.140625" style="2"/>
    <col min="13" max="13" width="9.5703125" style="2" bestFit="1" customWidth="1"/>
    <col min="14" max="16384" width="9.140625" style="2"/>
  </cols>
  <sheetData>
    <row r="1" spans="1:5" ht="56.25" customHeight="1" x14ac:dyDescent="0.55000000000000004">
      <c r="A1" s="474" t="s">
        <v>123</v>
      </c>
      <c r="B1" s="475"/>
      <c r="C1" s="475"/>
      <c r="D1" s="475"/>
      <c r="E1" s="475"/>
    </row>
    <row r="3" spans="1:5" ht="17.25" thickBot="1" x14ac:dyDescent="0.35"/>
    <row r="4" spans="1:5" ht="20.100000000000001" customHeight="1" thickBot="1" x14ac:dyDescent="0.35">
      <c r="A4" s="672" t="s">
        <v>18</v>
      </c>
      <c r="B4" s="606"/>
      <c r="C4" s="606"/>
      <c r="D4" s="606"/>
      <c r="E4" s="607"/>
    </row>
    <row r="5" spans="1:5" ht="51.75" customHeight="1" thickBot="1" x14ac:dyDescent="0.35">
      <c r="A5" s="42" t="s">
        <v>43</v>
      </c>
      <c r="B5" s="406" t="s">
        <v>51</v>
      </c>
      <c r="C5" s="406" t="s">
        <v>52</v>
      </c>
      <c r="D5" s="406" t="s">
        <v>44</v>
      </c>
      <c r="E5" s="406" t="s">
        <v>268</v>
      </c>
    </row>
    <row r="6" spans="1:5" ht="24.95" customHeight="1" x14ac:dyDescent="0.3">
      <c r="A6" s="271" t="s">
        <v>221</v>
      </c>
      <c r="B6" s="272"/>
      <c r="C6" s="272"/>
      <c r="D6" s="273">
        <f>IF('SCELTA CCNL'!$K$6="SI",15.95,14.5)</f>
        <v>14.5</v>
      </c>
      <c r="E6" s="274">
        <f t="shared" ref="E6:E13" si="0">B6*C6*D6</f>
        <v>0</v>
      </c>
    </row>
    <row r="7" spans="1:5" ht="24.95" customHeight="1" x14ac:dyDescent="0.3">
      <c r="A7" s="275" t="s">
        <v>222</v>
      </c>
      <c r="B7" s="276"/>
      <c r="C7" s="276"/>
      <c r="D7" s="277">
        <f>IF('SCELTA CCNL'!$K$6="SI",15.95,14.5)</f>
        <v>14.5</v>
      </c>
      <c r="E7" s="278">
        <f t="shared" si="0"/>
        <v>0</v>
      </c>
    </row>
    <row r="8" spans="1:5" ht="24.95" customHeight="1" x14ac:dyDescent="0.3">
      <c r="A8" s="275" t="s">
        <v>223</v>
      </c>
      <c r="B8" s="276"/>
      <c r="C8" s="276"/>
      <c r="D8" s="277">
        <f>IF('SCELTA CCNL'!$K$6="SI",15.95,14.5)</f>
        <v>14.5</v>
      </c>
      <c r="E8" s="278">
        <f t="shared" ref="E8" si="1">B8*C8*D8</f>
        <v>0</v>
      </c>
    </row>
    <row r="9" spans="1:5" ht="24.95" customHeight="1" x14ac:dyDescent="0.3">
      <c r="A9" s="275" t="s">
        <v>224</v>
      </c>
      <c r="B9" s="276"/>
      <c r="C9" s="276"/>
      <c r="D9" s="277">
        <f>IF('SCELTA CCNL'!$K$6="SI",15.95,14.5)</f>
        <v>14.5</v>
      </c>
      <c r="E9" s="278">
        <f t="shared" si="0"/>
        <v>0</v>
      </c>
    </row>
    <row r="10" spans="1:5" ht="24.95" customHeight="1" x14ac:dyDescent="0.3">
      <c r="A10" s="275" t="s">
        <v>225</v>
      </c>
      <c r="B10" s="276"/>
      <c r="C10" s="276"/>
      <c r="D10" s="277">
        <f>IF('SCELTA CCNL'!$K$6="SI",15.95,14.5)</f>
        <v>14.5</v>
      </c>
      <c r="E10" s="278">
        <f t="shared" ref="E10" si="2">B10*C10*D10</f>
        <v>0</v>
      </c>
    </row>
    <row r="11" spans="1:5" ht="24.95" customHeight="1" x14ac:dyDescent="0.3">
      <c r="A11" s="275" t="s">
        <v>226</v>
      </c>
      <c r="B11" s="276"/>
      <c r="C11" s="276"/>
      <c r="D11" s="277">
        <f>IF('SCELTA CCNL'!$K$6="SI",15.95,14.5)</f>
        <v>14.5</v>
      </c>
      <c r="E11" s="278">
        <f t="shared" si="0"/>
        <v>0</v>
      </c>
    </row>
    <row r="12" spans="1:5" ht="24.95" customHeight="1" x14ac:dyDescent="0.3">
      <c r="A12" s="275" t="s">
        <v>227</v>
      </c>
      <c r="B12" s="276"/>
      <c r="C12" s="276"/>
      <c r="D12" s="277">
        <f>IF('SCELTA CCNL'!$K$6="SI",15.95,14.5)</f>
        <v>14.5</v>
      </c>
      <c r="E12" s="278">
        <f t="shared" si="0"/>
        <v>0</v>
      </c>
    </row>
    <row r="13" spans="1:5" ht="24.95" customHeight="1" thickBot="1" x14ac:dyDescent="0.35">
      <c r="A13" s="279" t="s">
        <v>228</v>
      </c>
      <c r="B13" s="280"/>
      <c r="C13" s="280"/>
      <c r="D13" s="281">
        <f>IF('SCELTA CCNL'!$K$6="SI",15.95,14.5)</f>
        <v>14.5</v>
      </c>
      <c r="E13" s="282">
        <f t="shared" si="0"/>
        <v>0</v>
      </c>
    </row>
    <row r="14" spans="1:5" ht="24.95" customHeight="1" thickBot="1" x14ac:dyDescent="0.35">
      <c r="A14" s="609" t="s">
        <v>5</v>
      </c>
      <c r="B14" s="610"/>
      <c r="C14" s="610"/>
      <c r="D14" s="611"/>
      <c r="E14" s="612">
        <f>SUM(E6:E13)</f>
        <v>0</v>
      </c>
    </row>
    <row r="15" spans="1:5" ht="17.25" thickBot="1" x14ac:dyDescent="0.35">
      <c r="A15" s="41"/>
    </row>
    <row r="16" spans="1:5" ht="20.100000000000001" customHeight="1" thickBot="1" x14ac:dyDescent="0.35">
      <c r="A16" s="608" t="s">
        <v>36</v>
      </c>
      <c r="B16" s="606"/>
      <c r="C16" s="606"/>
      <c r="D16" s="606"/>
      <c r="E16" s="607"/>
    </row>
    <row r="17" spans="1:13" ht="51.75" customHeight="1" thickBot="1" x14ac:dyDescent="0.35">
      <c r="A17" s="42" t="s">
        <v>45</v>
      </c>
      <c r="B17" s="407" t="s">
        <v>51</v>
      </c>
      <c r="C17" s="407" t="s">
        <v>52</v>
      </c>
      <c r="D17" s="406" t="s">
        <v>44</v>
      </c>
      <c r="E17" s="406" t="s">
        <v>268</v>
      </c>
    </row>
    <row r="18" spans="1:13" ht="24.95" customHeight="1" x14ac:dyDescent="0.3">
      <c r="A18" s="283" t="s">
        <v>221</v>
      </c>
      <c r="B18" s="284"/>
      <c r="C18" s="284"/>
      <c r="D18" s="285">
        <f>IF('SCELTA CCNL'!$K$6="SI",13.75,12.5)</f>
        <v>12.5</v>
      </c>
      <c r="E18" s="274">
        <f>B18*C18*D18</f>
        <v>0</v>
      </c>
      <c r="M18" s="44"/>
    </row>
    <row r="19" spans="1:13" ht="24.95" customHeight="1" x14ac:dyDescent="0.3">
      <c r="A19" s="286" t="s">
        <v>222</v>
      </c>
      <c r="B19" s="287"/>
      <c r="C19" s="287"/>
      <c r="D19" s="288">
        <f>IF('SCELTA CCNL'!$K$6="SI",13.75,12.5)</f>
        <v>12.5</v>
      </c>
      <c r="E19" s="278">
        <f t="shared" ref="E19:E31" si="3">B19*C19*D19</f>
        <v>0</v>
      </c>
      <c r="M19" s="44"/>
    </row>
    <row r="20" spans="1:13" ht="24.95" customHeight="1" x14ac:dyDescent="0.3">
      <c r="A20" s="286" t="s">
        <v>223</v>
      </c>
      <c r="B20" s="287"/>
      <c r="C20" s="287"/>
      <c r="D20" s="288">
        <f>IF('SCELTA CCNL'!$K$6="SI",13.75,12.5)</f>
        <v>12.5</v>
      </c>
      <c r="E20" s="278">
        <f t="shared" ref="E20:E22" si="4">B20*C20*D20</f>
        <v>0</v>
      </c>
      <c r="M20" s="44"/>
    </row>
    <row r="21" spans="1:13" ht="24.95" customHeight="1" x14ac:dyDescent="0.3">
      <c r="A21" s="286" t="s">
        <v>224</v>
      </c>
      <c r="B21" s="287"/>
      <c r="C21" s="287"/>
      <c r="D21" s="288">
        <f>IF('SCELTA CCNL'!$K$6="SI",13.75,12.5)</f>
        <v>12.5</v>
      </c>
      <c r="E21" s="278">
        <f t="shared" si="4"/>
        <v>0</v>
      </c>
      <c r="M21" s="44"/>
    </row>
    <row r="22" spans="1:13" ht="24.95" customHeight="1" x14ac:dyDescent="0.3">
      <c r="A22" s="286" t="s">
        <v>225</v>
      </c>
      <c r="B22" s="287"/>
      <c r="C22" s="287"/>
      <c r="D22" s="288">
        <f>IF('SCELTA CCNL'!$K$6="SI",13.75,12.5)</f>
        <v>12.5</v>
      </c>
      <c r="E22" s="278">
        <f t="shared" si="4"/>
        <v>0</v>
      </c>
      <c r="M22" s="44"/>
    </row>
    <row r="23" spans="1:13" ht="24.95" customHeight="1" x14ac:dyDescent="0.3">
      <c r="A23" s="286" t="s">
        <v>226</v>
      </c>
      <c r="B23" s="287"/>
      <c r="C23" s="287"/>
      <c r="D23" s="288">
        <f>IF('SCELTA CCNL'!$K$6="SI",13.75,12.5)</f>
        <v>12.5</v>
      </c>
      <c r="E23" s="278">
        <f t="shared" si="3"/>
        <v>0</v>
      </c>
    </row>
    <row r="24" spans="1:13" ht="24.95" customHeight="1" x14ac:dyDescent="0.3">
      <c r="A24" s="286" t="s">
        <v>227</v>
      </c>
      <c r="B24" s="287"/>
      <c r="C24" s="287"/>
      <c r="D24" s="288">
        <f>IF('SCELTA CCNL'!$K$6="SI",13.75,12.5)</f>
        <v>12.5</v>
      </c>
      <c r="E24" s="278">
        <f t="shared" si="3"/>
        <v>0</v>
      </c>
    </row>
    <row r="25" spans="1:13" ht="24.95" customHeight="1" x14ac:dyDescent="0.3">
      <c r="A25" s="286" t="s">
        <v>228</v>
      </c>
      <c r="B25" s="287"/>
      <c r="C25" s="287"/>
      <c r="D25" s="288">
        <f>IF('SCELTA CCNL'!$K$6="SI",13.75,12.5)</f>
        <v>12.5</v>
      </c>
      <c r="E25" s="278">
        <f t="shared" si="3"/>
        <v>0</v>
      </c>
    </row>
    <row r="26" spans="1:13" ht="24.95" customHeight="1" x14ac:dyDescent="0.3">
      <c r="A26" s="286" t="s">
        <v>229</v>
      </c>
      <c r="B26" s="287"/>
      <c r="C26" s="287"/>
      <c r="D26" s="288">
        <f>IF('SCELTA CCNL'!$K$6="SI",13.75,12.5)</f>
        <v>12.5</v>
      </c>
      <c r="E26" s="278">
        <f t="shared" si="3"/>
        <v>0</v>
      </c>
    </row>
    <row r="27" spans="1:13" ht="24.95" customHeight="1" x14ac:dyDescent="0.3">
      <c r="A27" s="286" t="s">
        <v>230</v>
      </c>
      <c r="B27" s="287"/>
      <c r="C27" s="287"/>
      <c r="D27" s="288">
        <f>IF('SCELTA CCNL'!$K$6="SI",13.75,12.5)</f>
        <v>12.5</v>
      </c>
      <c r="E27" s="278">
        <f t="shared" si="3"/>
        <v>0</v>
      </c>
    </row>
    <row r="28" spans="1:13" ht="24.95" customHeight="1" x14ac:dyDescent="0.3">
      <c r="A28" s="286" t="s">
        <v>231</v>
      </c>
      <c r="B28" s="287"/>
      <c r="C28" s="287"/>
      <c r="D28" s="288">
        <f>IF('SCELTA CCNL'!$K$6="SI",13.75,12.5)</f>
        <v>12.5</v>
      </c>
      <c r="E28" s="278">
        <f t="shared" si="3"/>
        <v>0</v>
      </c>
    </row>
    <row r="29" spans="1:13" ht="24.95" customHeight="1" x14ac:dyDescent="0.3">
      <c r="A29" s="286" t="s">
        <v>232</v>
      </c>
      <c r="B29" s="287"/>
      <c r="C29" s="287"/>
      <c r="D29" s="288">
        <f>IF('SCELTA CCNL'!$K$6="SI",13.75,12.5)</f>
        <v>12.5</v>
      </c>
      <c r="E29" s="278">
        <f t="shared" si="3"/>
        <v>0</v>
      </c>
    </row>
    <row r="30" spans="1:13" ht="24.95" customHeight="1" x14ac:dyDescent="0.3">
      <c r="A30" s="286" t="s">
        <v>233</v>
      </c>
      <c r="B30" s="287"/>
      <c r="C30" s="287"/>
      <c r="D30" s="288">
        <f>IF('SCELTA CCNL'!$K$6="SI",13.75,12.5)</f>
        <v>12.5</v>
      </c>
      <c r="E30" s="278">
        <f t="shared" si="3"/>
        <v>0</v>
      </c>
    </row>
    <row r="31" spans="1:13" ht="24.95" customHeight="1" thickBot="1" x14ac:dyDescent="0.35">
      <c r="A31" s="289" t="s">
        <v>234</v>
      </c>
      <c r="B31" s="290"/>
      <c r="C31" s="290"/>
      <c r="D31" s="291">
        <f>IF('SCELTA CCNL'!$K$6="SI",13.75,12.5)</f>
        <v>12.5</v>
      </c>
      <c r="E31" s="282">
        <f t="shared" si="3"/>
        <v>0</v>
      </c>
    </row>
    <row r="32" spans="1:13" ht="24.95" customHeight="1" thickBot="1" x14ac:dyDescent="0.35">
      <c r="A32" s="609" t="s">
        <v>5</v>
      </c>
      <c r="B32" s="610"/>
      <c r="C32" s="610"/>
      <c r="D32" s="611"/>
      <c r="E32" s="613">
        <f>SUM(E18:E31)</f>
        <v>0</v>
      </c>
    </row>
    <row r="33" spans="1:5" ht="18.75" thickBot="1" x14ac:dyDescent="0.35">
      <c r="A33" s="45"/>
    </row>
    <row r="34" spans="1:5" ht="24.95" customHeight="1" x14ac:dyDescent="0.3">
      <c r="A34" s="162" t="s">
        <v>215</v>
      </c>
      <c r="B34" s="46"/>
      <c r="C34" s="46"/>
      <c r="D34" s="47"/>
      <c r="E34" s="164">
        <f>'MOF 2023-24'!I23</f>
        <v>-277.0625</v>
      </c>
    </row>
    <row r="35" spans="1:5" ht="24.95" customHeight="1" x14ac:dyDescent="0.3">
      <c r="A35" s="163" t="s">
        <v>235</v>
      </c>
      <c r="B35" s="48"/>
      <c r="C35" s="48"/>
      <c r="D35" s="49"/>
      <c r="E35" s="165">
        <f>E14+E32</f>
        <v>0</v>
      </c>
    </row>
    <row r="36" spans="1:5" ht="24.95" customHeight="1" thickBot="1" x14ac:dyDescent="0.35">
      <c r="A36" s="50" t="s">
        <v>158</v>
      </c>
      <c r="B36" s="51"/>
      <c r="C36" s="51"/>
      <c r="D36" s="52"/>
      <c r="E36" s="146">
        <f>E34-E35</f>
        <v>-277.0625</v>
      </c>
    </row>
    <row r="37" spans="1:5" ht="18" x14ac:dyDescent="0.3">
      <c r="A37" s="53"/>
    </row>
    <row r="40" spans="1:5" ht="17.25" x14ac:dyDescent="0.35">
      <c r="A40" s="80" t="str">
        <f>'MOF 2023-24'!C28</f>
        <v>Il Direttore SGA</v>
      </c>
      <c r="B40" s="80"/>
      <c r="C40" s="80"/>
      <c r="D40" s="80" t="str">
        <f>'MOF 2023-24'!H28</f>
        <v>Il Dirigente Scolastico</v>
      </c>
      <c r="E40" s="80"/>
    </row>
    <row r="41" spans="1:5" x14ac:dyDescent="0.3">
      <c r="A41" s="2" t="str">
        <f>'MOF 2023-24'!C29</f>
        <v>Nome e Cognome</v>
      </c>
      <c r="D41" s="2" t="str">
        <f>'MOF 2023-24'!H29</f>
        <v>Nome e Cognome</v>
      </c>
    </row>
  </sheetData>
  <sheetProtection sheet="1" objects="1" scenarios="1"/>
  <mergeCells count="5">
    <mergeCell ref="A1:E1"/>
    <mergeCell ref="A4:E4"/>
    <mergeCell ref="A32:D32"/>
    <mergeCell ref="A14:D14"/>
    <mergeCell ref="A16:E1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3FC0B-C4C4-45AC-AAAF-60FBED1B5431}">
  <sheetPr>
    <pageSetUpPr fitToPage="1"/>
  </sheetPr>
  <dimension ref="A1:G95"/>
  <sheetViews>
    <sheetView showGridLines="0" zoomScaleNormal="100" workbookViewId="0">
      <selection activeCell="K6" sqref="K6"/>
    </sheetView>
  </sheetViews>
  <sheetFormatPr defaultColWidth="9.140625" defaultRowHeight="15" x14ac:dyDescent="0.25"/>
  <cols>
    <col min="1" max="1" width="3.140625" style="78" bestFit="1" customWidth="1"/>
    <col min="2" max="2" width="30.7109375" style="78" bestFit="1" customWidth="1"/>
    <col min="3" max="4" width="7.140625" style="78" bestFit="1" customWidth="1"/>
    <col min="5" max="5" width="38.28515625" style="78" customWidth="1"/>
    <col min="6" max="6" width="11.5703125" style="78" customWidth="1"/>
    <col min="7" max="7" width="15.7109375" style="78" customWidth="1"/>
    <col min="8" max="16384" width="9.140625" style="78"/>
  </cols>
  <sheetData>
    <row r="1" spans="1:7" x14ac:dyDescent="0.3">
      <c r="A1" s="6"/>
      <c r="B1" s="6"/>
      <c r="C1" s="6"/>
      <c r="D1" s="6"/>
    </row>
    <row r="2" spans="1:7" x14ac:dyDescent="0.3">
      <c r="A2" s="6"/>
      <c r="B2" s="6"/>
      <c r="C2" s="6"/>
      <c r="D2" s="6"/>
    </row>
    <row r="3" spans="1:7" x14ac:dyDescent="0.3">
      <c r="A3" s="6"/>
      <c r="B3" s="6"/>
      <c r="C3" s="6"/>
      <c r="D3" s="6"/>
    </row>
    <row r="4" spans="1:7" x14ac:dyDescent="0.3">
      <c r="A4" s="498" t="s">
        <v>159</v>
      </c>
      <c r="B4" s="498"/>
      <c r="C4" s="498"/>
      <c r="D4" s="498"/>
      <c r="E4" s="498"/>
      <c r="F4" s="498"/>
      <c r="G4" s="498"/>
    </row>
    <row r="5" spans="1:7" x14ac:dyDescent="0.3">
      <c r="A5" s="498" t="s">
        <v>184</v>
      </c>
      <c r="B5" s="498"/>
      <c r="C5" s="498"/>
      <c r="D5" s="498"/>
      <c r="E5" s="498"/>
      <c r="F5" s="498"/>
      <c r="G5" s="498"/>
    </row>
    <row r="6" spans="1:7" x14ac:dyDescent="0.3">
      <c r="A6" s="453" t="s">
        <v>180</v>
      </c>
      <c r="B6" s="453"/>
      <c r="C6" s="453"/>
      <c r="D6" s="453"/>
      <c r="E6" s="453"/>
      <c r="F6" s="453"/>
      <c r="G6" s="453"/>
    </row>
    <row r="7" spans="1:7" x14ac:dyDescent="0.3">
      <c r="A7" s="453" t="s">
        <v>181</v>
      </c>
      <c r="B7" s="453"/>
      <c r="C7" s="453"/>
      <c r="D7" s="453"/>
      <c r="E7" s="453"/>
      <c r="F7" s="453"/>
      <c r="G7" s="453"/>
    </row>
    <row r="8" spans="1:7" x14ac:dyDescent="0.3">
      <c r="A8" s="453" t="s">
        <v>182</v>
      </c>
      <c r="B8" s="453"/>
      <c r="C8" s="453"/>
      <c r="D8" s="453"/>
      <c r="E8" s="453"/>
      <c r="F8" s="453"/>
      <c r="G8" s="453"/>
    </row>
    <row r="9" spans="1:7" x14ac:dyDescent="0.3">
      <c r="A9" s="453" t="s">
        <v>183</v>
      </c>
      <c r="B9" s="453"/>
      <c r="C9" s="453"/>
      <c r="D9" s="453"/>
      <c r="E9" s="453"/>
      <c r="F9" s="453"/>
      <c r="G9" s="453"/>
    </row>
    <row r="10" spans="1:7" ht="15.75" thickBot="1" x14ac:dyDescent="0.3"/>
    <row r="11" spans="1:7" x14ac:dyDescent="0.25">
      <c r="A11" s="492" t="s">
        <v>124</v>
      </c>
      <c r="B11" s="493"/>
      <c r="C11" s="493"/>
      <c r="D11" s="493"/>
      <c r="E11" s="493"/>
      <c r="F11" s="493"/>
      <c r="G11" s="494"/>
    </row>
    <row r="12" spans="1:7" ht="15.75" thickBot="1" x14ac:dyDescent="0.3">
      <c r="A12" s="495"/>
      <c r="B12" s="496"/>
      <c r="C12" s="496"/>
      <c r="D12" s="496"/>
      <c r="E12" s="496"/>
      <c r="F12" s="496"/>
      <c r="G12" s="497"/>
    </row>
    <row r="13" spans="1:7" ht="15.75" thickBot="1" x14ac:dyDescent="0.3">
      <c r="A13" s="121"/>
      <c r="B13" s="477" t="s">
        <v>0</v>
      </c>
      <c r="C13" s="478"/>
      <c r="D13" s="478"/>
      <c r="E13" s="478"/>
      <c r="F13" s="478"/>
      <c r="G13" s="479"/>
    </row>
    <row r="14" spans="1:7" ht="30.75" thickBot="1" x14ac:dyDescent="0.3">
      <c r="A14" s="122"/>
      <c r="B14" s="123" t="s">
        <v>32</v>
      </c>
      <c r="C14" s="124" t="s">
        <v>34</v>
      </c>
      <c r="D14" s="125" t="s">
        <v>35</v>
      </c>
      <c r="E14" s="125" t="s">
        <v>1</v>
      </c>
      <c r="F14" s="145" t="s">
        <v>168</v>
      </c>
      <c r="G14" s="126" t="s">
        <v>2</v>
      </c>
    </row>
    <row r="15" spans="1:7" ht="20.100000000000001" customHeight="1" x14ac:dyDescent="0.25">
      <c r="A15" s="304">
        <v>1</v>
      </c>
      <c r="B15" s="305" t="s">
        <v>260</v>
      </c>
      <c r="C15" s="306"/>
      <c r="D15" s="306"/>
      <c r="E15" s="307" t="s">
        <v>220</v>
      </c>
      <c r="F15" s="306"/>
      <c r="G15" s="308"/>
    </row>
    <row r="16" spans="1:7" ht="20.100000000000001" customHeight="1" x14ac:dyDescent="0.25">
      <c r="A16" s="309">
        <f>A15+1</f>
        <v>2</v>
      </c>
      <c r="B16" s="310" t="s">
        <v>261</v>
      </c>
      <c r="C16" s="311"/>
      <c r="D16" s="311"/>
      <c r="E16" s="312" t="s">
        <v>220</v>
      </c>
      <c r="F16" s="311"/>
      <c r="G16" s="313"/>
    </row>
    <row r="17" spans="1:7" ht="20.100000000000001" customHeight="1" x14ac:dyDescent="0.25">
      <c r="A17" s="309">
        <f t="shared" ref="A17:A22" si="0">A16+1</f>
        <v>3</v>
      </c>
      <c r="B17" s="310" t="s">
        <v>261</v>
      </c>
      <c r="C17" s="311"/>
      <c r="D17" s="311"/>
      <c r="E17" s="312" t="s">
        <v>220</v>
      </c>
      <c r="F17" s="311"/>
      <c r="G17" s="313"/>
    </row>
    <row r="18" spans="1:7" ht="20.100000000000001" customHeight="1" x14ac:dyDescent="0.25">
      <c r="A18" s="309">
        <f t="shared" si="0"/>
        <v>4</v>
      </c>
      <c r="B18" s="310" t="s">
        <v>261</v>
      </c>
      <c r="C18" s="311"/>
      <c r="D18" s="311"/>
      <c r="E18" s="312" t="s">
        <v>220</v>
      </c>
      <c r="F18" s="311"/>
      <c r="G18" s="313"/>
    </row>
    <row r="19" spans="1:7" ht="20.100000000000001" customHeight="1" x14ac:dyDescent="0.25">
      <c r="A19" s="309">
        <f t="shared" si="0"/>
        <v>5</v>
      </c>
      <c r="B19" s="310" t="s">
        <v>261</v>
      </c>
      <c r="C19" s="311"/>
      <c r="D19" s="311"/>
      <c r="E19" s="312" t="s">
        <v>220</v>
      </c>
      <c r="F19" s="311"/>
      <c r="G19" s="313"/>
    </row>
    <row r="20" spans="1:7" ht="20.100000000000001" customHeight="1" x14ac:dyDescent="0.25">
      <c r="A20" s="309">
        <f t="shared" si="0"/>
        <v>6</v>
      </c>
      <c r="B20" s="310" t="s">
        <v>261</v>
      </c>
      <c r="C20" s="311"/>
      <c r="D20" s="311"/>
      <c r="E20" s="312" t="s">
        <v>220</v>
      </c>
      <c r="F20" s="311"/>
      <c r="G20" s="313"/>
    </row>
    <row r="21" spans="1:7" ht="20.100000000000001" customHeight="1" x14ac:dyDescent="0.25">
      <c r="A21" s="309">
        <f t="shared" si="0"/>
        <v>7</v>
      </c>
      <c r="B21" s="310" t="s">
        <v>261</v>
      </c>
      <c r="C21" s="311" t="s">
        <v>48</v>
      </c>
      <c r="D21" s="311"/>
      <c r="E21" s="312" t="s">
        <v>220</v>
      </c>
      <c r="F21" s="311" t="s">
        <v>48</v>
      </c>
      <c r="G21" s="313"/>
    </row>
    <row r="22" spans="1:7" ht="20.100000000000001" customHeight="1" thickBot="1" x14ac:dyDescent="0.3">
      <c r="A22" s="314">
        <f t="shared" si="0"/>
        <v>8</v>
      </c>
      <c r="B22" s="310" t="s">
        <v>261</v>
      </c>
      <c r="C22" s="316"/>
      <c r="D22" s="316"/>
      <c r="E22" s="312" t="s">
        <v>220</v>
      </c>
      <c r="F22" s="316"/>
      <c r="G22" s="317"/>
    </row>
    <row r="23" spans="1:7" ht="15.75" thickBot="1" x14ac:dyDescent="0.3">
      <c r="A23" s="121"/>
      <c r="B23" s="480"/>
      <c r="C23" s="481"/>
      <c r="D23" s="481"/>
      <c r="E23" s="482"/>
      <c r="F23" s="148"/>
      <c r="G23" s="128">
        <f>SUM(G15:G22)</f>
        <v>0</v>
      </c>
    </row>
    <row r="24" spans="1:7" ht="30.75" thickBot="1" x14ac:dyDescent="0.3">
      <c r="A24" s="122"/>
      <c r="B24" s="129" t="s">
        <v>33</v>
      </c>
      <c r="C24" s="124" t="s">
        <v>34</v>
      </c>
      <c r="D24" s="150"/>
      <c r="E24" s="125" t="s">
        <v>1</v>
      </c>
      <c r="F24" s="145" t="s">
        <v>169</v>
      </c>
      <c r="G24" s="126" t="s">
        <v>2</v>
      </c>
    </row>
    <row r="25" spans="1:7" ht="20.100000000000001" customHeight="1" x14ac:dyDescent="0.3">
      <c r="A25" s="318">
        <v>1</v>
      </c>
      <c r="B25" s="319" t="s">
        <v>262</v>
      </c>
      <c r="C25" s="320"/>
      <c r="D25" s="321"/>
      <c r="E25" s="335" t="s">
        <v>220</v>
      </c>
      <c r="F25" s="322"/>
      <c r="G25" s="323"/>
    </row>
    <row r="26" spans="1:7" ht="20.100000000000001" customHeight="1" x14ac:dyDescent="0.3">
      <c r="A26" s="324">
        <f>A25+1</f>
        <v>2</v>
      </c>
      <c r="B26" s="297" t="s">
        <v>262</v>
      </c>
      <c r="C26" s="325"/>
      <c r="D26" s="326"/>
      <c r="E26" s="336" t="s">
        <v>220</v>
      </c>
      <c r="F26" s="327"/>
      <c r="G26" s="328"/>
    </row>
    <row r="27" spans="1:7" ht="20.100000000000001" customHeight="1" x14ac:dyDescent="0.3">
      <c r="A27" s="324">
        <f t="shared" ref="A27:A34" si="1">A26+1</f>
        <v>3</v>
      </c>
      <c r="B27" s="297" t="s">
        <v>262</v>
      </c>
      <c r="C27" s="325"/>
      <c r="D27" s="326"/>
      <c r="E27" s="336" t="s">
        <v>220</v>
      </c>
      <c r="F27" s="327"/>
      <c r="G27" s="328"/>
    </row>
    <row r="28" spans="1:7" ht="20.100000000000001" customHeight="1" x14ac:dyDescent="0.3">
      <c r="A28" s="324">
        <f t="shared" si="1"/>
        <v>4</v>
      </c>
      <c r="B28" s="297" t="s">
        <v>262</v>
      </c>
      <c r="C28" s="325"/>
      <c r="D28" s="326"/>
      <c r="E28" s="336" t="s">
        <v>220</v>
      </c>
      <c r="F28" s="327"/>
      <c r="G28" s="328"/>
    </row>
    <row r="29" spans="1:7" ht="20.100000000000001" customHeight="1" x14ac:dyDescent="0.3">
      <c r="A29" s="324">
        <f t="shared" si="1"/>
        <v>5</v>
      </c>
      <c r="B29" s="297" t="s">
        <v>262</v>
      </c>
      <c r="C29" s="325"/>
      <c r="D29" s="326"/>
      <c r="E29" s="336" t="s">
        <v>220</v>
      </c>
      <c r="F29" s="327"/>
      <c r="G29" s="328"/>
    </row>
    <row r="30" spans="1:7" ht="20.100000000000001" customHeight="1" x14ac:dyDescent="0.3">
      <c r="A30" s="324">
        <f t="shared" si="1"/>
        <v>6</v>
      </c>
      <c r="B30" s="297" t="s">
        <v>262</v>
      </c>
      <c r="C30" s="325"/>
      <c r="D30" s="326"/>
      <c r="E30" s="336" t="s">
        <v>220</v>
      </c>
      <c r="F30" s="327"/>
      <c r="G30" s="328"/>
    </row>
    <row r="31" spans="1:7" ht="20.100000000000001" customHeight="1" x14ac:dyDescent="0.3">
      <c r="A31" s="324">
        <f t="shared" si="1"/>
        <v>7</v>
      </c>
      <c r="B31" s="297" t="s">
        <v>262</v>
      </c>
      <c r="C31" s="325"/>
      <c r="D31" s="326"/>
      <c r="E31" s="336" t="s">
        <v>220</v>
      </c>
      <c r="F31" s="327"/>
      <c r="G31" s="328"/>
    </row>
    <row r="32" spans="1:7" ht="20.100000000000001" customHeight="1" x14ac:dyDescent="0.3">
      <c r="A32" s="324">
        <f t="shared" si="1"/>
        <v>8</v>
      </c>
      <c r="B32" s="297" t="s">
        <v>262</v>
      </c>
      <c r="C32" s="325"/>
      <c r="D32" s="326"/>
      <c r="E32" s="336" t="s">
        <v>220</v>
      </c>
      <c r="F32" s="327"/>
      <c r="G32" s="328"/>
    </row>
    <row r="33" spans="1:7" ht="20.100000000000001" customHeight="1" x14ac:dyDescent="0.3">
      <c r="A33" s="324">
        <f t="shared" si="1"/>
        <v>9</v>
      </c>
      <c r="B33" s="297" t="s">
        <v>262</v>
      </c>
      <c r="C33" s="325"/>
      <c r="D33" s="326"/>
      <c r="E33" s="336" t="s">
        <v>220</v>
      </c>
      <c r="F33" s="327"/>
      <c r="G33" s="328"/>
    </row>
    <row r="34" spans="1:7" ht="20.100000000000001" customHeight="1" x14ac:dyDescent="0.3">
      <c r="A34" s="324">
        <f t="shared" si="1"/>
        <v>10</v>
      </c>
      <c r="B34" s="297" t="s">
        <v>262</v>
      </c>
      <c r="C34" s="325"/>
      <c r="D34" s="326"/>
      <c r="E34" s="336" t="s">
        <v>220</v>
      </c>
      <c r="F34" s="327"/>
      <c r="G34" s="328"/>
    </row>
    <row r="35" spans="1:7" ht="20.100000000000001" customHeight="1" x14ac:dyDescent="0.3">
      <c r="A35" s="324">
        <f t="shared" ref="A35:A45" si="2">A34+1</f>
        <v>11</v>
      </c>
      <c r="B35" s="297" t="s">
        <v>262</v>
      </c>
      <c r="C35" s="325"/>
      <c r="D35" s="326"/>
      <c r="E35" s="336" t="s">
        <v>220</v>
      </c>
      <c r="F35" s="327"/>
      <c r="G35" s="328"/>
    </row>
    <row r="36" spans="1:7" ht="20.100000000000001" customHeight="1" x14ac:dyDescent="0.3">
      <c r="A36" s="324">
        <f t="shared" si="2"/>
        <v>12</v>
      </c>
      <c r="B36" s="297" t="s">
        <v>262</v>
      </c>
      <c r="C36" s="325"/>
      <c r="D36" s="326"/>
      <c r="E36" s="336" t="s">
        <v>220</v>
      </c>
      <c r="F36" s="327"/>
      <c r="G36" s="328"/>
    </row>
    <row r="37" spans="1:7" ht="20.100000000000001" customHeight="1" x14ac:dyDescent="0.3">
      <c r="A37" s="324">
        <f t="shared" si="2"/>
        <v>13</v>
      </c>
      <c r="B37" s="297" t="s">
        <v>262</v>
      </c>
      <c r="C37" s="325"/>
      <c r="D37" s="326"/>
      <c r="E37" s="336" t="s">
        <v>220</v>
      </c>
      <c r="F37" s="327"/>
      <c r="G37" s="328"/>
    </row>
    <row r="38" spans="1:7" ht="20.100000000000001" customHeight="1" x14ac:dyDescent="0.3">
      <c r="A38" s="324">
        <f t="shared" si="2"/>
        <v>14</v>
      </c>
      <c r="B38" s="297" t="s">
        <v>262</v>
      </c>
      <c r="C38" s="325"/>
      <c r="D38" s="326"/>
      <c r="E38" s="336" t="s">
        <v>220</v>
      </c>
      <c r="F38" s="327"/>
      <c r="G38" s="328"/>
    </row>
    <row r="39" spans="1:7" ht="20.100000000000001" customHeight="1" x14ac:dyDescent="0.3">
      <c r="A39" s="324">
        <f t="shared" si="2"/>
        <v>15</v>
      </c>
      <c r="B39" s="297" t="s">
        <v>262</v>
      </c>
      <c r="C39" s="325" t="s">
        <v>48</v>
      </c>
      <c r="D39" s="326"/>
      <c r="E39" s="336" t="s">
        <v>220</v>
      </c>
      <c r="F39" s="327" t="s">
        <v>48</v>
      </c>
      <c r="G39" s="328"/>
    </row>
    <row r="40" spans="1:7" ht="20.100000000000001" customHeight="1" x14ac:dyDescent="0.3">
      <c r="A40" s="324">
        <f t="shared" si="2"/>
        <v>16</v>
      </c>
      <c r="B40" s="297" t="s">
        <v>262</v>
      </c>
      <c r="C40" s="325"/>
      <c r="D40" s="326"/>
      <c r="E40" s="336" t="s">
        <v>220</v>
      </c>
      <c r="F40" s="327"/>
      <c r="G40" s="328"/>
    </row>
    <row r="41" spans="1:7" ht="20.100000000000001" customHeight="1" x14ac:dyDescent="0.3">
      <c r="A41" s="324">
        <f t="shared" si="2"/>
        <v>17</v>
      </c>
      <c r="B41" s="297" t="s">
        <v>262</v>
      </c>
      <c r="C41" s="325"/>
      <c r="D41" s="326"/>
      <c r="E41" s="336" t="s">
        <v>220</v>
      </c>
      <c r="F41" s="327"/>
      <c r="G41" s="328"/>
    </row>
    <row r="42" spans="1:7" ht="20.100000000000001" customHeight="1" x14ac:dyDescent="0.3">
      <c r="A42" s="324">
        <f t="shared" si="2"/>
        <v>18</v>
      </c>
      <c r="B42" s="297" t="s">
        <v>262</v>
      </c>
      <c r="C42" s="325" t="s">
        <v>48</v>
      </c>
      <c r="D42" s="326"/>
      <c r="E42" s="336" t="s">
        <v>220</v>
      </c>
      <c r="F42" s="327" t="s">
        <v>48</v>
      </c>
      <c r="G42" s="328"/>
    </row>
    <row r="43" spans="1:7" ht="20.100000000000001" customHeight="1" x14ac:dyDescent="0.3">
      <c r="A43" s="324">
        <f t="shared" si="2"/>
        <v>19</v>
      </c>
      <c r="B43" s="297" t="s">
        <v>262</v>
      </c>
      <c r="C43" s="325"/>
      <c r="D43" s="326"/>
      <c r="E43" s="336" t="s">
        <v>220</v>
      </c>
      <c r="F43" s="327"/>
      <c r="G43" s="328"/>
    </row>
    <row r="44" spans="1:7" ht="20.100000000000001" customHeight="1" x14ac:dyDescent="0.3">
      <c r="A44" s="324">
        <f t="shared" si="2"/>
        <v>20</v>
      </c>
      <c r="B44" s="297" t="s">
        <v>262</v>
      </c>
      <c r="C44" s="325"/>
      <c r="D44" s="326"/>
      <c r="E44" s="336" t="s">
        <v>220</v>
      </c>
      <c r="F44" s="327"/>
      <c r="G44" s="328"/>
    </row>
    <row r="45" spans="1:7" ht="20.100000000000001" customHeight="1" thickBot="1" x14ac:dyDescent="0.35">
      <c r="A45" s="329">
        <f t="shared" si="2"/>
        <v>21</v>
      </c>
      <c r="B45" s="297" t="s">
        <v>262</v>
      </c>
      <c r="C45" s="331"/>
      <c r="D45" s="332"/>
      <c r="E45" s="336" t="s">
        <v>220</v>
      </c>
      <c r="F45" s="333"/>
      <c r="G45" s="334"/>
    </row>
    <row r="46" spans="1:7" ht="15.75" thickBot="1" x14ac:dyDescent="0.3">
      <c r="A46" s="130"/>
      <c r="B46" s="483"/>
      <c r="C46" s="484"/>
      <c r="D46" s="484"/>
      <c r="E46" s="485"/>
      <c r="F46" s="131"/>
      <c r="G46" s="132">
        <f>SUM(G25:G45)</f>
        <v>0</v>
      </c>
    </row>
    <row r="47" spans="1:7" ht="15.75" thickBot="1" x14ac:dyDescent="0.3">
      <c r="A47" s="133"/>
      <c r="B47" s="486" t="s">
        <v>3</v>
      </c>
      <c r="C47" s="487"/>
      <c r="D47" s="487"/>
      <c r="E47" s="487"/>
      <c r="F47" s="487"/>
      <c r="G47" s="488"/>
    </row>
    <row r="48" spans="1:7" x14ac:dyDescent="0.25">
      <c r="A48" s="134"/>
      <c r="B48" s="135"/>
      <c r="C48" s="134"/>
      <c r="D48" s="134"/>
      <c r="E48" s="136"/>
      <c r="F48" s="136"/>
      <c r="G48" s="136"/>
    </row>
    <row r="49" spans="1:7" x14ac:dyDescent="0.25">
      <c r="A49" s="134"/>
      <c r="B49" s="489" t="s">
        <v>4</v>
      </c>
      <c r="C49" s="489"/>
      <c r="D49" s="489"/>
      <c r="E49" s="489"/>
      <c r="F49" s="134"/>
      <c r="G49" s="166">
        <f>G23+G46</f>
        <v>0</v>
      </c>
    </row>
    <row r="50" spans="1:7" x14ac:dyDescent="0.25">
      <c r="A50" s="134"/>
      <c r="B50" s="134"/>
      <c r="C50" s="134"/>
      <c r="D50" s="134"/>
      <c r="E50" s="134"/>
      <c r="F50" s="134"/>
      <c r="G50" s="167"/>
    </row>
    <row r="51" spans="1:7" x14ac:dyDescent="0.25">
      <c r="A51" s="137"/>
      <c r="B51" s="490" t="s">
        <v>167</v>
      </c>
      <c r="C51" s="490"/>
      <c r="D51" s="490"/>
      <c r="E51" s="490"/>
      <c r="F51" s="134"/>
      <c r="G51" s="167"/>
    </row>
    <row r="52" spans="1:7" x14ac:dyDescent="0.25">
      <c r="A52" s="137"/>
      <c r="B52" s="491" t="s">
        <v>209</v>
      </c>
      <c r="C52" s="491"/>
      <c r="D52" s="491"/>
      <c r="E52" s="491"/>
      <c r="F52" s="138"/>
      <c r="G52" s="168">
        <f>'MOF 2023-24'!I9</f>
        <v>0</v>
      </c>
    </row>
    <row r="53" spans="1:7" x14ac:dyDescent="0.25">
      <c r="A53" s="139"/>
      <c r="B53" s="491" t="s">
        <v>210</v>
      </c>
      <c r="C53" s="491"/>
      <c r="D53" s="491"/>
      <c r="E53" s="491"/>
      <c r="F53" s="140"/>
      <c r="G53" s="168">
        <f>G49</f>
        <v>0</v>
      </c>
    </row>
    <row r="54" spans="1:7" x14ac:dyDescent="0.25">
      <c r="A54" s="141"/>
      <c r="B54" s="476" t="s">
        <v>158</v>
      </c>
      <c r="C54" s="476"/>
      <c r="D54" s="476"/>
      <c r="E54" s="476"/>
      <c r="F54" s="142"/>
      <c r="G54" s="147">
        <f>G52-G53</f>
        <v>0</v>
      </c>
    </row>
    <row r="55" spans="1:7" x14ac:dyDescent="0.25">
      <c r="A55" s="137"/>
      <c r="B55" s="143"/>
      <c r="C55" s="134"/>
      <c r="D55" s="137"/>
      <c r="E55" s="137"/>
      <c r="F55" s="137"/>
      <c r="G55" s="144"/>
    </row>
    <row r="56" spans="1:7" x14ac:dyDescent="0.25">
      <c r="A56" s="137"/>
      <c r="B56" s="134"/>
      <c r="C56" s="134"/>
      <c r="D56" s="137"/>
      <c r="E56" s="137"/>
      <c r="F56" s="137"/>
      <c r="G56" s="144"/>
    </row>
    <row r="57" spans="1:7" x14ac:dyDescent="0.25">
      <c r="A57" s="137"/>
      <c r="B57" s="153" t="str">
        <f>'MOF 2023-24'!C28</f>
        <v>Il Direttore SGA</v>
      </c>
      <c r="C57" s="153"/>
      <c r="D57" s="154"/>
      <c r="E57" s="154"/>
      <c r="F57" s="154" t="str">
        <f>'MOF 2023-24'!H28</f>
        <v>Il Dirigente Scolastico</v>
      </c>
      <c r="G57" s="144"/>
    </row>
    <row r="58" spans="1:7" x14ac:dyDescent="0.25">
      <c r="A58" s="137"/>
      <c r="B58" s="134" t="str">
        <f>'MOF 2023-24'!C29</f>
        <v>Nome e Cognome</v>
      </c>
      <c r="C58" s="134"/>
      <c r="D58" s="137"/>
      <c r="E58" s="137"/>
      <c r="F58" s="137" t="str">
        <f>'MOF 2023-24'!H29</f>
        <v>Nome e Cognome</v>
      </c>
      <c r="G58" s="144"/>
    </row>
    <row r="59" spans="1:7" x14ac:dyDescent="0.25">
      <c r="A59" s="137"/>
      <c r="B59" s="134"/>
      <c r="C59" s="134"/>
      <c r="D59" s="137"/>
      <c r="E59" s="137"/>
      <c r="F59" s="137"/>
      <c r="G59" s="144"/>
    </row>
    <row r="60" spans="1:7" x14ac:dyDescent="0.25">
      <c r="A60" s="137"/>
      <c r="B60" s="134"/>
      <c r="C60" s="134"/>
      <c r="D60" s="137"/>
      <c r="E60" s="137"/>
      <c r="F60" s="137"/>
      <c r="G60" s="144"/>
    </row>
    <row r="70" spans="6:7" x14ac:dyDescent="0.25">
      <c r="F70" s="26"/>
      <c r="G70" s="26"/>
    </row>
    <row r="95" spans="4:7" x14ac:dyDescent="0.25">
      <c r="D95" s="149"/>
      <c r="E95" s="149"/>
      <c r="F95" s="149"/>
      <c r="G95" s="149"/>
    </row>
  </sheetData>
  <sheetProtection sheet="1" objects="1" scenarios="1"/>
  <mergeCells count="16">
    <mergeCell ref="A11:G12"/>
    <mergeCell ref="A9:G9"/>
    <mergeCell ref="A4:G4"/>
    <mergeCell ref="A5:G5"/>
    <mergeCell ref="A6:G6"/>
    <mergeCell ref="A7:G7"/>
    <mergeCell ref="A8:G8"/>
    <mergeCell ref="B54:E54"/>
    <mergeCell ref="B13:G13"/>
    <mergeCell ref="B23:E23"/>
    <mergeCell ref="B46:E46"/>
    <mergeCell ref="B47:G47"/>
    <mergeCell ref="B49:E49"/>
    <mergeCell ref="B51:E51"/>
    <mergeCell ref="B52:E52"/>
    <mergeCell ref="B53:E53"/>
  </mergeCells>
  <printOptions horizontalCentered="1"/>
  <pageMargins left="0.25" right="0.25" top="0.75" bottom="0.75" header="0.3" footer="0.3"/>
  <pageSetup paperSize="9" scale="7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152"/>
  <sheetViews>
    <sheetView showGridLines="0" workbookViewId="0">
      <selection activeCell="N4" sqref="N4"/>
    </sheetView>
  </sheetViews>
  <sheetFormatPr defaultColWidth="14" defaultRowHeight="16.5" x14ac:dyDescent="0.3"/>
  <cols>
    <col min="1" max="1" width="3.5703125" style="2" customWidth="1"/>
    <col min="2" max="2" width="30.7109375" style="2" customWidth="1"/>
    <col min="3" max="10" width="7.7109375" style="2" customWidth="1"/>
    <col min="11" max="11" width="5.5703125" style="2" customWidth="1"/>
    <col min="12" max="12" width="16.42578125" style="2" customWidth="1"/>
    <col min="13" max="254" width="9.140625" style="2" customWidth="1"/>
    <col min="255" max="255" width="3.5703125" style="2" customWidth="1"/>
    <col min="256" max="16384" width="14" style="2"/>
  </cols>
  <sheetData>
    <row r="1" spans="1:12" x14ac:dyDescent="0.3">
      <c r="A1" s="6"/>
      <c r="B1" s="6"/>
      <c r="C1" s="6"/>
      <c r="D1" s="5"/>
      <c r="E1" s="5"/>
      <c r="F1" s="5"/>
    </row>
    <row r="2" spans="1:12" x14ac:dyDescent="0.3">
      <c r="A2" s="6"/>
      <c r="B2" s="6"/>
      <c r="C2" s="6"/>
      <c r="D2" s="5"/>
      <c r="E2" s="5"/>
      <c r="F2" s="5"/>
    </row>
    <row r="3" spans="1:12" x14ac:dyDescent="0.3">
      <c r="A3" s="6"/>
      <c r="B3" s="6"/>
      <c r="C3" s="6"/>
      <c r="D3" s="5"/>
      <c r="E3" s="5"/>
      <c r="F3" s="5"/>
    </row>
    <row r="4" spans="1:12" x14ac:dyDescent="0.3">
      <c r="A4" s="498" t="s">
        <v>159</v>
      </c>
      <c r="B4" s="498"/>
      <c r="C4" s="498"/>
      <c r="D4" s="498"/>
      <c r="E4" s="498"/>
      <c r="F4" s="498"/>
      <c r="G4" s="498"/>
      <c r="H4" s="498"/>
      <c r="I4" s="498"/>
      <c r="J4" s="498"/>
      <c r="K4" s="498"/>
      <c r="L4" s="498"/>
    </row>
    <row r="5" spans="1:12" x14ac:dyDescent="0.3">
      <c r="A5" s="498" t="s">
        <v>185</v>
      </c>
      <c r="B5" s="498"/>
      <c r="C5" s="498"/>
      <c r="D5" s="498"/>
      <c r="E5" s="498"/>
      <c r="F5" s="498"/>
      <c r="G5" s="498"/>
      <c r="H5" s="498"/>
      <c r="I5" s="498"/>
      <c r="J5" s="498"/>
      <c r="K5" s="498"/>
      <c r="L5" s="498"/>
    </row>
    <row r="6" spans="1:12" x14ac:dyDescent="0.3">
      <c r="A6" s="533" t="s">
        <v>186</v>
      </c>
      <c r="B6" s="533"/>
      <c r="C6" s="533"/>
      <c r="D6" s="533"/>
      <c r="E6" s="533"/>
      <c r="F6" s="533"/>
      <c r="G6" s="533"/>
      <c r="H6" s="533"/>
      <c r="I6" s="533"/>
      <c r="J6" s="533"/>
      <c r="K6" s="533"/>
      <c r="L6" s="533"/>
    </row>
    <row r="7" spans="1:12" x14ac:dyDescent="0.3">
      <c r="A7" s="533" t="s">
        <v>187</v>
      </c>
      <c r="B7" s="533"/>
      <c r="C7" s="533"/>
      <c r="D7" s="533"/>
      <c r="E7" s="533"/>
      <c r="F7" s="533"/>
      <c r="G7" s="533"/>
      <c r="H7" s="533"/>
      <c r="I7" s="533"/>
      <c r="J7" s="533"/>
      <c r="K7" s="533"/>
      <c r="L7" s="533"/>
    </row>
    <row r="8" spans="1:12" x14ac:dyDescent="0.3">
      <c r="A8" s="533" t="s">
        <v>188</v>
      </c>
      <c r="B8" s="533"/>
      <c r="C8" s="533"/>
      <c r="D8" s="533"/>
      <c r="E8" s="533"/>
      <c r="F8" s="533"/>
      <c r="G8" s="533"/>
      <c r="H8" s="533"/>
      <c r="I8" s="533"/>
      <c r="J8" s="533"/>
      <c r="K8" s="533"/>
      <c r="L8" s="533"/>
    </row>
    <row r="9" spans="1:12" x14ac:dyDescent="0.3">
      <c r="A9" s="533" t="s">
        <v>189</v>
      </c>
      <c r="B9" s="533"/>
      <c r="C9" s="533"/>
      <c r="D9" s="533"/>
      <c r="E9" s="533"/>
      <c r="F9" s="533"/>
      <c r="G9" s="533"/>
      <c r="H9" s="533"/>
      <c r="I9" s="533"/>
      <c r="J9" s="533"/>
      <c r="K9" s="533"/>
      <c r="L9" s="533"/>
    </row>
    <row r="10" spans="1:12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30" customHeight="1" x14ac:dyDescent="0.3">
      <c r="A11" s="502" t="s">
        <v>160</v>
      </c>
      <c r="B11" s="503"/>
      <c r="C11" s="503"/>
      <c r="D11" s="503"/>
      <c r="E11" s="503"/>
      <c r="F11" s="503"/>
      <c r="G11" s="503"/>
      <c r="H11" s="503"/>
      <c r="I11" s="503"/>
      <c r="J11" s="503"/>
      <c r="K11" s="503"/>
      <c r="L11" s="503"/>
    </row>
    <row r="12" spans="1:12" ht="20.100000000000001" customHeight="1" x14ac:dyDescent="0.3">
      <c r="A12" s="504" t="s">
        <v>18</v>
      </c>
      <c r="B12" s="504"/>
      <c r="C12" s="504"/>
      <c r="D12" s="504"/>
      <c r="E12" s="505"/>
      <c r="F12" s="504"/>
      <c r="G12" s="504"/>
      <c r="H12" s="504"/>
      <c r="I12" s="505"/>
      <c r="J12" s="504"/>
      <c r="K12" s="504"/>
      <c r="L12" s="504"/>
    </row>
    <row r="13" spans="1:12" ht="146.25" customHeight="1" x14ac:dyDescent="0.3">
      <c r="A13" s="58" t="s">
        <v>19</v>
      </c>
      <c r="B13" s="97" t="s">
        <v>247</v>
      </c>
      <c r="C13" s="59" t="str">
        <f>'FIS ATA'!A6</f>
        <v>attività 1</v>
      </c>
      <c r="D13" s="59" t="str">
        <f>'FIS ATA'!A7</f>
        <v>attività 2</v>
      </c>
      <c r="E13" s="59" t="str">
        <f>'FIS ATA'!A8</f>
        <v>attività 3</v>
      </c>
      <c r="F13" s="60" t="str">
        <f>'FIS ATA'!A9</f>
        <v>attività 4</v>
      </c>
      <c r="G13" s="60" t="str">
        <f>'FIS ATA'!A10</f>
        <v>attività 5</v>
      </c>
      <c r="H13" s="59" t="str">
        <f>'FIS ATA'!A11</f>
        <v>attività 6</v>
      </c>
      <c r="I13" s="60" t="str">
        <f>'FIS ATA'!A12</f>
        <v>attività 7</v>
      </c>
      <c r="J13" s="60" t="str">
        <f>'FIS ATA'!A13</f>
        <v>attività 8</v>
      </c>
      <c r="K13" s="60" t="s">
        <v>20</v>
      </c>
      <c r="L13" s="61" t="s">
        <v>21</v>
      </c>
    </row>
    <row r="14" spans="1:12" ht="20.100000000000001" customHeight="1" x14ac:dyDescent="0.3">
      <c r="A14" s="292">
        <v>1</v>
      </c>
      <c r="B14" s="293"/>
      <c r="C14" s="294"/>
      <c r="D14" s="294"/>
      <c r="E14" s="294"/>
      <c r="F14" s="294"/>
      <c r="G14" s="294"/>
      <c r="H14" s="294"/>
      <c r="I14" s="294"/>
      <c r="J14" s="294"/>
      <c r="K14" s="292">
        <f t="shared" ref="K14:K23" si="0">SUM(C14:J14)</f>
        <v>0</v>
      </c>
      <c r="L14" s="295">
        <f>IF('SCELTA CCNL'!$K$6="SI",K14*15.95,K14*14.5)</f>
        <v>0</v>
      </c>
    </row>
    <row r="15" spans="1:12" ht="20.100000000000001" customHeight="1" x14ac:dyDescent="0.3">
      <c r="A15" s="296">
        <f>A14+1</f>
        <v>2</v>
      </c>
      <c r="B15" s="297"/>
      <c r="C15" s="298"/>
      <c r="D15" s="298"/>
      <c r="E15" s="298"/>
      <c r="F15" s="298"/>
      <c r="G15" s="298"/>
      <c r="H15" s="298"/>
      <c r="I15" s="298"/>
      <c r="J15" s="298"/>
      <c r="K15" s="296">
        <f t="shared" si="0"/>
        <v>0</v>
      </c>
      <c r="L15" s="299">
        <f>IF('SCELTA CCNL'!$K$6="SI",K15*15.95,K15*14.5)</f>
        <v>0</v>
      </c>
    </row>
    <row r="16" spans="1:12" ht="20.100000000000001" customHeight="1" x14ac:dyDescent="0.3">
      <c r="A16" s="296">
        <f>A15+1</f>
        <v>3</v>
      </c>
      <c r="B16" s="297"/>
      <c r="C16" s="298"/>
      <c r="D16" s="298"/>
      <c r="E16" s="298"/>
      <c r="F16" s="298"/>
      <c r="G16" s="298"/>
      <c r="H16" s="298"/>
      <c r="I16" s="298"/>
      <c r="J16" s="298"/>
      <c r="K16" s="296">
        <f t="shared" si="0"/>
        <v>0</v>
      </c>
      <c r="L16" s="299">
        <f>IF('SCELTA CCNL'!$K$6="SI",K16*15.95,K16*14.5)</f>
        <v>0</v>
      </c>
    </row>
    <row r="17" spans="1:12" ht="20.100000000000001" customHeight="1" x14ac:dyDescent="0.3">
      <c r="A17" s="296">
        <f t="shared" ref="A17:A23" si="1">A16+1</f>
        <v>4</v>
      </c>
      <c r="B17" s="297"/>
      <c r="C17" s="298"/>
      <c r="D17" s="298"/>
      <c r="E17" s="298"/>
      <c r="F17" s="298"/>
      <c r="G17" s="298"/>
      <c r="H17" s="298"/>
      <c r="I17" s="298"/>
      <c r="J17" s="298"/>
      <c r="K17" s="296">
        <f t="shared" si="0"/>
        <v>0</v>
      </c>
      <c r="L17" s="299">
        <f>IF('SCELTA CCNL'!$K$6="SI",K17*15.95,K17*14.5)</f>
        <v>0</v>
      </c>
    </row>
    <row r="18" spans="1:12" ht="20.100000000000001" customHeight="1" x14ac:dyDescent="0.3">
      <c r="A18" s="296">
        <f t="shared" si="1"/>
        <v>5</v>
      </c>
      <c r="B18" s="297"/>
      <c r="C18" s="298"/>
      <c r="D18" s="298"/>
      <c r="E18" s="298"/>
      <c r="F18" s="298"/>
      <c r="G18" s="298"/>
      <c r="H18" s="298"/>
      <c r="I18" s="298"/>
      <c r="J18" s="298"/>
      <c r="K18" s="296">
        <f t="shared" si="0"/>
        <v>0</v>
      </c>
      <c r="L18" s="299">
        <f>IF('SCELTA CCNL'!$K$6="SI",K18*15.95,K18*14.5)</f>
        <v>0</v>
      </c>
    </row>
    <row r="19" spans="1:12" ht="20.100000000000001" customHeight="1" x14ac:dyDescent="0.3">
      <c r="A19" s="296">
        <f t="shared" si="1"/>
        <v>6</v>
      </c>
      <c r="B19" s="297"/>
      <c r="C19" s="298"/>
      <c r="D19" s="298"/>
      <c r="E19" s="298"/>
      <c r="F19" s="298"/>
      <c r="G19" s="298"/>
      <c r="H19" s="298"/>
      <c r="I19" s="298"/>
      <c r="J19" s="298"/>
      <c r="K19" s="296">
        <f t="shared" si="0"/>
        <v>0</v>
      </c>
      <c r="L19" s="299">
        <f>IF('SCELTA CCNL'!$K$6="SI",K19*15.95,K19*14.5)</f>
        <v>0</v>
      </c>
    </row>
    <row r="20" spans="1:12" ht="20.100000000000001" customHeight="1" x14ac:dyDescent="0.3">
      <c r="A20" s="296">
        <f t="shared" si="1"/>
        <v>7</v>
      </c>
      <c r="B20" s="297"/>
      <c r="C20" s="298"/>
      <c r="D20" s="298"/>
      <c r="E20" s="298"/>
      <c r="F20" s="298"/>
      <c r="G20" s="298"/>
      <c r="H20" s="298"/>
      <c r="I20" s="298"/>
      <c r="J20" s="298"/>
      <c r="K20" s="296">
        <f t="shared" si="0"/>
        <v>0</v>
      </c>
      <c r="L20" s="299">
        <f>IF('SCELTA CCNL'!$K$6="SI",K20*15.95,K20*14.5)</f>
        <v>0</v>
      </c>
    </row>
    <row r="21" spans="1:12" ht="20.100000000000001" customHeight="1" x14ac:dyDescent="0.3">
      <c r="A21" s="296">
        <f t="shared" si="1"/>
        <v>8</v>
      </c>
      <c r="B21" s="297"/>
      <c r="C21" s="298"/>
      <c r="D21" s="298"/>
      <c r="E21" s="298"/>
      <c r="F21" s="298"/>
      <c r="G21" s="298"/>
      <c r="H21" s="298"/>
      <c r="I21" s="298"/>
      <c r="J21" s="298"/>
      <c r="K21" s="296">
        <f t="shared" si="0"/>
        <v>0</v>
      </c>
      <c r="L21" s="299">
        <f>IF('SCELTA CCNL'!$K$6="SI",K21*15.95,K21*14.5)</f>
        <v>0</v>
      </c>
    </row>
    <row r="22" spans="1:12" ht="20.100000000000001" customHeight="1" x14ac:dyDescent="0.3">
      <c r="A22" s="296">
        <f t="shared" si="1"/>
        <v>9</v>
      </c>
      <c r="B22" s="297"/>
      <c r="C22" s="298"/>
      <c r="D22" s="298"/>
      <c r="E22" s="298"/>
      <c r="F22" s="298"/>
      <c r="G22" s="298"/>
      <c r="H22" s="298"/>
      <c r="I22" s="298"/>
      <c r="J22" s="298"/>
      <c r="K22" s="296">
        <f t="shared" si="0"/>
        <v>0</v>
      </c>
      <c r="L22" s="299">
        <f>IF('SCELTA CCNL'!$K$6="SI",K22*15.95,K22*14.5)</f>
        <v>0</v>
      </c>
    </row>
    <row r="23" spans="1:12" ht="20.100000000000001" customHeight="1" x14ac:dyDescent="0.3">
      <c r="A23" s="300">
        <f t="shared" si="1"/>
        <v>10</v>
      </c>
      <c r="B23" s="301"/>
      <c r="C23" s="302"/>
      <c r="D23" s="302"/>
      <c r="E23" s="302"/>
      <c r="F23" s="302"/>
      <c r="G23" s="302"/>
      <c r="H23" s="302"/>
      <c r="I23" s="302"/>
      <c r="J23" s="302"/>
      <c r="K23" s="300">
        <f t="shared" si="0"/>
        <v>0</v>
      </c>
      <c r="L23" s="303">
        <f>IF('SCELTA CCNL'!$K$6="SI",K23*15.95,K23*14.5)</f>
        <v>0</v>
      </c>
    </row>
    <row r="24" spans="1:12" x14ac:dyDescent="0.3">
      <c r="A24" s="614"/>
      <c r="B24" s="615" t="s">
        <v>22</v>
      </c>
      <c r="C24" s="616">
        <f t="shared" ref="C24:L24" si="2">SUM(C14:C23)</f>
        <v>0</v>
      </c>
      <c r="D24" s="616">
        <f t="shared" si="2"/>
        <v>0</v>
      </c>
      <c r="E24" s="617">
        <f>SUM(E14:E23)</f>
        <v>0</v>
      </c>
      <c r="F24" s="616">
        <f t="shared" si="2"/>
        <v>0</v>
      </c>
      <c r="G24" s="616">
        <f t="shared" si="2"/>
        <v>0</v>
      </c>
      <c r="H24" s="616">
        <f t="shared" si="2"/>
        <v>0</v>
      </c>
      <c r="I24" s="616">
        <f t="shared" si="2"/>
        <v>0</v>
      </c>
      <c r="J24" s="616">
        <f t="shared" si="2"/>
        <v>0</v>
      </c>
      <c r="K24" s="616">
        <f t="shared" si="2"/>
        <v>0</v>
      </c>
      <c r="L24" s="618">
        <f t="shared" si="2"/>
        <v>0</v>
      </c>
    </row>
    <row r="25" spans="1:12" ht="45" customHeight="1" x14ac:dyDescent="0.3">
      <c r="A25" s="62"/>
      <c r="B25" s="506" t="s">
        <v>256</v>
      </c>
      <c r="C25" s="507"/>
      <c r="D25" s="507"/>
      <c r="E25" s="508"/>
      <c r="F25" s="507"/>
      <c r="G25" s="507"/>
      <c r="H25" s="507"/>
      <c r="I25" s="508"/>
      <c r="J25" s="507"/>
      <c r="K25" s="507"/>
      <c r="L25" s="509"/>
    </row>
    <row r="26" spans="1:12" x14ac:dyDescent="0.3">
      <c r="A26" s="62"/>
      <c r="B26" s="517" t="s">
        <v>23</v>
      </c>
      <c r="C26" s="518"/>
      <c r="D26" s="518"/>
      <c r="E26" s="518"/>
      <c r="F26" s="518"/>
      <c r="G26" s="518"/>
      <c r="H26" s="519"/>
      <c r="I26" s="520"/>
      <c r="J26" s="521"/>
      <c r="K26" s="521"/>
      <c r="L26" s="63"/>
    </row>
    <row r="27" spans="1:12" x14ac:dyDescent="0.3">
      <c r="A27" s="62"/>
      <c r="B27" s="499" t="s">
        <v>24</v>
      </c>
      <c r="C27" s="500"/>
      <c r="D27" s="500"/>
      <c r="E27" s="501"/>
      <c r="F27" s="500"/>
      <c r="G27" s="500"/>
      <c r="H27" s="64"/>
      <c r="I27" s="63"/>
      <c r="J27" s="63"/>
      <c r="K27" s="63"/>
      <c r="L27" s="63"/>
    </row>
    <row r="28" spans="1:12" x14ac:dyDescent="0.3">
      <c r="A28" s="62"/>
      <c r="B28" s="499" t="s">
        <v>25</v>
      </c>
      <c r="C28" s="500"/>
      <c r="D28" s="500"/>
      <c r="E28" s="501"/>
      <c r="F28" s="500"/>
      <c r="G28" s="500"/>
      <c r="H28" s="65"/>
      <c r="I28" s="66"/>
      <c r="J28" s="66"/>
      <c r="K28" s="66"/>
      <c r="L28" s="66"/>
    </row>
    <row r="29" spans="1:12" ht="17.25" x14ac:dyDescent="0.3">
      <c r="A29" s="614"/>
      <c r="B29" s="671"/>
      <c r="C29" s="671"/>
      <c r="D29" s="671"/>
      <c r="E29" s="671"/>
      <c r="F29" s="671"/>
      <c r="G29" s="671"/>
      <c r="H29" s="529" t="s">
        <v>216</v>
      </c>
      <c r="I29" s="530"/>
      <c r="J29" s="531"/>
      <c r="K29" s="531"/>
      <c r="L29" s="532"/>
    </row>
    <row r="30" spans="1:12" ht="17.25" x14ac:dyDescent="0.35">
      <c r="A30" s="62"/>
      <c r="B30" s="510" t="s">
        <v>125</v>
      </c>
      <c r="C30" s="511"/>
      <c r="D30" s="511"/>
      <c r="E30" s="512"/>
      <c r="F30" s="511"/>
      <c r="G30" s="511"/>
      <c r="H30" s="513">
        <f>'MOF 2023-24'!I23</f>
        <v>-277.0625</v>
      </c>
      <c r="I30" s="514"/>
      <c r="J30" s="515"/>
      <c r="K30" s="515"/>
      <c r="L30" s="516"/>
    </row>
    <row r="31" spans="1:12" ht="17.25" x14ac:dyDescent="0.35">
      <c r="A31" s="62"/>
      <c r="B31" s="510" t="s">
        <v>26</v>
      </c>
      <c r="C31" s="511"/>
      <c r="D31" s="511"/>
      <c r="E31" s="512"/>
      <c r="F31" s="511"/>
      <c r="G31" s="511"/>
      <c r="H31" s="513">
        <f>L24</f>
        <v>0</v>
      </c>
      <c r="I31" s="514"/>
      <c r="J31" s="515"/>
      <c r="K31" s="515"/>
      <c r="L31" s="516"/>
    </row>
    <row r="32" spans="1:12" ht="17.25" x14ac:dyDescent="0.35">
      <c r="A32" s="62"/>
      <c r="B32" s="510" t="s">
        <v>27</v>
      </c>
      <c r="C32" s="511"/>
      <c r="D32" s="511"/>
      <c r="E32" s="512"/>
      <c r="F32" s="511"/>
      <c r="G32" s="511"/>
      <c r="H32" s="513">
        <f>CS!M43</f>
        <v>0</v>
      </c>
      <c r="I32" s="514"/>
      <c r="J32" s="515"/>
      <c r="K32" s="515"/>
      <c r="L32" s="516"/>
    </row>
    <row r="33" spans="1:12" ht="17.25" x14ac:dyDescent="0.35">
      <c r="A33" s="62"/>
      <c r="B33" s="522" t="s">
        <v>158</v>
      </c>
      <c r="C33" s="523"/>
      <c r="D33" s="523"/>
      <c r="E33" s="524"/>
      <c r="F33" s="523"/>
      <c r="G33" s="523"/>
      <c r="H33" s="525">
        <f>H30-H31-H32</f>
        <v>-277.0625</v>
      </c>
      <c r="I33" s="526"/>
      <c r="J33" s="527"/>
      <c r="K33" s="527"/>
      <c r="L33" s="528"/>
    </row>
    <row r="34" spans="1:12" x14ac:dyDescent="0.3">
      <c r="A34" s="67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</row>
    <row r="35" spans="1:12" x14ac:dyDescent="0.3">
      <c r="A35" s="67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</row>
    <row r="36" spans="1:12" ht="17.25" x14ac:dyDescent="0.35">
      <c r="A36" s="67"/>
      <c r="B36" s="70" t="str">
        <f>'MOF 2023-24'!C28</f>
        <v>Il Direttore SGA</v>
      </c>
      <c r="C36" s="70"/>
      <c r="D36" s="70"/>
      <c r="E36" s="70"/>
      <c r="F36" s="80"/>
      <c r="G36" s="70" t="str">
        <f>'MOF 2023-24'!H28</f>
        <v>Il Dirigente Scolastico</v>
      </c>
      <c r="H36" s="70"/>
      <c r="I36" s="70"/>
      <c r="J36" s="70"/>
      <c r="K36" s="63"/>
      <c r="L36" s="63"/>
    </row>
    <row r="37" spans="1:12" x14ac:dyDescent="0.3">
      <c r="A37" s="67"/>
      <c r="B37" s="63" t="str">
        <f>'MOF 2023-24'!C29</f>
        <v>Nome e Cognome</v>
      </c>
      <c r="C37" s="63"/>
      <c r="D37" s="63"/>
      <c r="E37" s="63"/>
      <c r="G37" s="63" t="str">
        <f>'MOF 2023-24'!H29</f>
        <v>Nome e Cognome</v>
      </c>
      <c r="H37" s="63"/>
      <c r="I37" s="63"/>
      <c r="J37" s="63"/>
      <c r="K37" s="63"/>
      <c r="L37" s="63"/>
    </row>
    <row r="38" spans="1:12" x14ac:dyDescent="0.3">
      <c r="A38" s="67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</row>
    <row r="39" spans="1:12" x14ac:dyDescent="0.3">
      <c r="A39" s="67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</row>
    <row r="40" spans="1:12" x14ac:dyDescent="0.3">
      <c r="A40" s="67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</row>
    <row r="41" spans="1:12" x14ac:dyDescent="0.3"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</row>
    <row r="42" spans="1:12" x14ac:dyDescent="0.3"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</row>
    <row r="43" spans="1:12" x14ac:dyDescent="0.3"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</row>
    <row r="44" spans="1:12" x14ac:dyDescent="0.3"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</row>
    <row r="45" spans="1:12" x14ac:dyDescent="0.3"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</row>
    <row r="46" spans="1:12" x14ac:dyDescent="0.3"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</row>
    <row r="47" spans="1:12" x14ac:dyDescent="0.3"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</row>
    <row r="48" spans="1:12" x14ac:dyDescent="0.3"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</row>
    <row r="49" spans="2:12" x14ac:dyDescent="0.3"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</row>
    <row r="50" spans="2:12" x14ac:dyDescent="0.3"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</row>
    <row r="51" spans="2:12" x14ac:dyDescent="0.3"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</row>
    <row r="52" spans="2:12" x14ac:dyDescent="0.3"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</row>
    <row r="53" spans="2:12" x14ac:dyDescent="0.3"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</row>
    <row r="54" spans="2:12" x14ac:dyDescent="0.3"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</row>
    <row r="55" spans="2:12" x14ac:dyDescent="0.3"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</row>
    <row r="56" spans="2:12" x14ac:dyDescent="0.3"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</row>
    <row r="57" spans="2:12" x14ac:dyDescent="0.3"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</row>
    <row r="58" spans="2:12" x14ac:dyDescent="0.3"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</row>
    <row r="59" spans="2:12" x14ac:dyDescent="0.3"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</row>
    <row r="60" spans="2:12" x14ac:dyDescent="0.3"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</row>
    <row r="61" spans="2:12" x14ac:dyDescent="0.3"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</row>
    <row r="62" spans="2:12" x14ac:dyDescent="0.3"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</row>
    <row r="63" spans="2:12" x14ac:dyDescent="0.3"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</row>
    <row r="64" spans="2:12" x14ac:dyDescent="0.3"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</row>
    <row r="65" spans="2:12" x14ac:dyDescent="0.3"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</row>
    <row r="66" spans="2:12" x14ac:dyDescent="0.3"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</row>
    <row r="67" spans="2:12" x14ac:dyDescent="0.3"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</row>
    <row r="68" spans="2:12" x14ac:dyDescent="0.3"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</row>
    <row r="69" spans="2:12" x14ac:dyDescent="0.3"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</row>
    <row r="70" spans="2:12" x14ac:dyDescent="0.3"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</row>
    <row r="71" spans="2:12" x14ac:dyDescent="0.3"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</row>
    <row r="72" spans="2:12" x14ac:dyDescent="0.3"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</row>
    <row r="73" spans="2:12" x14ac:dyDescent="0.3"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</row>
    <row r="74" spans="2:12" x14ac:dyDescent="0.3"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</row>
    <row r="75" spans="2:12" x14ac:dyDescent="0.3"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</row>
    <row r="76" spans="2:12" x14ac:dyDescent="0.3"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</row>
    <row r="77" spans="2:12" x14ac:dyDescent="0.3"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</row>
    <row r="78" spans="2:12" x14ac:dyDescent="0.3"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</row>
    <row r="79" spans="2:12" x14ac:dyDescent="0.3"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</row>
    <row r="80" spans="2:12" x14ac:dyDescent="0.3"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</row>
    <row r="81" spans="2:12" x14ac:dyDescent="0.3"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</row>
    <row r="82" spans="2:12" x14ac:dyDescent="0.3"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</row>
    <row r="83" spans="2:12" x14ac:dyDescent="0.3"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</row>
    <row r="84" spans="2:12" x14ac:dyDescent="0.3"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</row>
    <row r="85" spans="2:12" x14ac:dyDescent="0.3"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</row>
    <row r="86" spans="2:12" x14ac:dyDescent="0.3"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</row>
    <row r="87" spans="2:12" x14ac:dyDescent="0.3"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</row>
    <row r="88" spans="2:12" x14ac:dyDescent="0.3"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</row>
    <row r="89" spans="2:12" x14ac:dyDescent="0.3"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</row>
    <row r="90" spans="2:12" x14ac:dyDescent="0.3"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</row>
    <row r="91" spans="2:12" x14ac:dyDescent="0.3"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</row>
    <row r="92" spans="2:12" x14ac:dyDescent="0.3"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</row>
    <row r="93" spans="2:12" x14ac:dyDescent="0.3"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</row>
    <row r="94" spans="2:12" x14ac:dyDescent="0.3"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</row>
    <row r="95" spans="2:12" x14ac:dyDescent="0.3"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</row>
    <row r="96" spans="2:12" x14ac:dyDescent="0.3"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</row>
    <row r="97" spans="2:12" x14ac:dyDescent="0.3"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</row>
    <row r="98" spans="2:12" x14ac:dyDescent="0.3"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</row>
    <row r="99" spans="2:12" x14ac:dyDescent="0.3"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</row>
    <row r="100" spans="2:12" x14ac:dyDescent="0.3"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</row>
    <row r="101" spans="2:12" x14ac:dyDescent="0.3"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</row>
    <row r="102" spans="2:12" x14ac:dyDescent="0.3"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</row>
    <row r="103" spans="2:12" x14ac:dyDescent="0.3"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</row>
    <row r="104" spans="2:12" x14ac:dyDescent="0.3"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</row>
    <row r="105" spans="2:12" x14ac:dyDescent="0.3"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</row>
    <row r="106" spans="2:12" x14ac:dyDescent="0.3"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</row>
    <row r="107" spans="2:12" x14ac:dyDescent="0.3"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</row>
    <row r="108" spans="2:12" x14ac:dyDescent="0.3"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</row>
    <row r="109" spans="2:12" x14ac:dyDescent="0.3"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</row>
    <row r="110" spans="2:12" x14ac:dyDescent="0.3"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</row>
    <row r="111" spans="2:12" x14ac:dyDescent="0.3"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</row>
    <row r="112" spans="2:12" x14ac:dyDescent="0.3"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</row>
    <row r="113" spans="2:12" x14ac:dyDescent="0.3"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</row>
    <row r="114" spans="2:12" x14ac:dyDescent="0.3"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</row>
    <row r="115" spans="2:12" x14ac:dyDescent="0.3"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</row>
    <row r="116" spans="2:12" x14ac:dyDescent="0.3"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</row>
    <row r="117" spans="2:12" x14ac:dyDescent="0.3"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</row>
    <row r="118" spans="2:12" x14ac:dyDescent="0.3"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</row>
    <row r="119" spans="2:12" x14ac:dyDescent="0.3"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</row>
    <row r="120" spans="2:12" x14ac:dyDescent="0.3"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</row>
    <row r="121" spans="2:12" x14ac:dyDescent="0.3"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</row>
    <row r="122" spans="2:12" x14ac:dyDescent="0.3"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</row>
    <row r="123" spans="2:12" x14ac:dyDescent="0.3"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</row>
    <row r="124" spans="2:12" x14ac:dyDescent="0.3"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</row>
    <row r="125" spans="2:12" x14ac:dyDescent="0.3"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</row>
    <row r="126" spans="2:12" x14ac:dyDescent="0.3"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</row>
    <row r="127" spans="2:12" x14ac:dyDescent="0.3"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</row>
    <row r="128" spans="2:12" x14ac:dyDescent="0.3"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</row>
    <row r="129" spans="2:12" x14ac:dyDescent="0.3"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</row>
    <row r="130" spans="2:12" x14ac:dyDescent="0.3"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</row>
    <row r="131" spans="2:12" x14ac:dyDescent="0.3"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</row>
    <row r="132" spans="2:12" x14ac:dyDescent="0.3"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</row>
    <row r="133" spans="2:12" x14ac:dyDescent="0.3"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</row>
    <row r="134" spans="2:12" x14ac:dyDescent="0.3"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</row>
    <row r="135" spans="2:12" x14ac:dyDescent="0.3"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</row>
    <row r="136" spans="2:12" x14ac:dyDescent="0.3"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</row>
    <row r="137" spans="2:12" x14ac:dyDescent="0.3"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</row>
    <row r="138" spans="2:12" x14ac:dyDescent="0.3"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</row>
    <row r="139" spans="2:12" x14ac:dyDescent="0.3"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</row>
    <row r="140" spans="2:12" x14ac:dyDescent="0.3"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</row>
    <row r="141" spans="2:12" x14ac:dyDescent="0.3"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</row>
    <row r="142" spans="2:12" x14ac:dyDescent="0.3"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</row>
    <row r="143" spans="2:12" x14ac:dyDescent="0.3"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</row>
    <row r="144" spans="2:12" x14ac:dyDescent="0.3"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</row>
    <row r="145" spans="2:12" x14ac:dyDescent="0.3"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</row>
    <row r="146" spans="2:12" x14ac:dyDescent="0.3"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</row>
    <row r="147" spans="2:12" x14ac:dyDescent="0.3"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</row>
    <row r="148" spans="2:12" x14ac:dyDescent="0.3"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</row>
    <row r="149" spans="2:12" x14ac:dyDescent="0.3"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</row>
    <row r="150" spans="2:12" x14ac:dyDescent="0.3"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</row>
    <row r="151" spans="2:12" x14ac:dyDescent="0.3"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</row>
    <row r="152" spans="2:12" x14ac:dyDescent="0.3"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</row>
  </sheetData>
  <sheetProtection sheet="1" objects="1" scenarios="1"/>
  <mergeCells count="22">
    <mergeCell ref="A9:L9"/>
    <mergeCell ref="A4:L4"/>
    <mergeCell ref="A5:L5"/>
    <mergeCell ref="A6:L6"/>
    <mergeCell ref="A7:L7"/>
    <mergeCell ref="A8:L8"/>
    <mergeCell ref="B33:G33"/>
    <mergeCell ref="H33:L33"/>
    <mergeCell ref="B28:G28"/>
    <mergeCell ref="H29:L29"/>
    <mergeCell ref="B30:G30"/>
    <mergeCell ref="H30:L30"/>
    <mergeCell ref="B31:G31"/>
    <mergeCell ref="H31:L31"/>
    <mergeCell ref="B27:G27"/>
    <mergeCell ref="A11:L11"/>
    <mergeCell ref="A12:L12"/>
    <mergeCell ref="B25:L25"/>
    <mergeCell ref="B32:G32"/>
    <mergeCell ref="H32:L32"/>
    <mergeCell ref="B26:G26"/>
    <mergeCell ref="H26:K26"/>
  </mergeCells>
  <pageMargins left="0.25" right="0.25" top="0.75" bottom="0.75" header="0.3" footer="0.3"/>
  <pageSetup paperSize="9" scale="8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164"/>
  <sheetViews>
    <sheetView showGridLines="0" workbookViewId="0">
      <selection activeCell="R10" sqref="R10"/>
    </sheetView>
  </sheetViews>
  <sheetFormatPr defaultRowHeight="16.5" x14ac:dyDescent="0.3"/>
  <cols>
    <col min="1" max="1" width="3.5703125" style="2" customWidth="1"/>
    <col min="2" max="2" width="30.7109375" style="2" customWidth="1"/>
    <col min="3" max="16" width="7.7109375" style="2" customWidth="1"/>
    <col min="17" max="17" width="5.5703125" style="2" customWidth="1"/>
    <col min="18" max="18" width="16.42578125" style="2" customWidth="1"/>
    <col min="19" max="16384" width="9.140625" style="2"/>
  </cols>
  <sheetData>
    <row r="1" spans="1:18" x14ac:dyDescent="0.3">
      <c r="A1" s="6"/>
      <c r="B1" s="6"/>
      <c r="C1" s="6"/>
      <c r="D1" s="5"/>
      <c r="E1" s="5"/>
      <c r="F1" s="5"/>
      <c r="G1" s="5"/>
      <c r="H1" s="5"/>
      <c r="I1" s="5"/>
      <c r="J1" s="5"/>
    </row>
    <row r="2" spans="1:18" x14ac:dyDescent="0.3">
      <c r="A2" s="6"/>
      <c r="B2" s="6"/>
      <c r="C2" s="6"/>
      <c r="D2" s="5"/>
      <c r="E2" s="5"/>
      <c r="F2" s="5"/>
      <c r="G2" s="5"/>
      <c r="H2" s="5"/>
      <c r="I2" s="5"/>
      <c r="J2" s="5"/>
    </row>
    <row r="3" spans="1:18" x14ac:dyDescent="0.3">
      <c r="A3" s="6"/>
      <c r="B3" s="6"/>
      <c r="C3" s="6"/>
      <c r="D3" s="5"/>
      <c r="E3" s="5"/>
      <c r="F3" s="5"/>
      <c r="G3" s="5"/>
      <c r="H3" s="5"/>
      <c r="I3" s="5"/>
      <c r="J3" s="5"/>
    </row>
    <row r="4" spans="1:18" x14ac:dyDescent="0.3">
      <c r="A4" s="547" t="s">
        <v>159</v>
      </c>
      <c r="B4" s="547"/>
      <c r="C4" s="547"/>
      <c r="D4" s="547"/>
      <c r="E4" s="547"/>
      <c r="F4" s="547"/>
      <c r="G4" s="547"/>
      <c r="H4" s="547"/>
      <c r="I4" s="547"/>
      <c r="J4" s="547"/>
      <c r="K4" s="547"/>
      <c r="L4" s="547"/>
      <c r="M4" s="547"/>
      <c r="N4" s="547"/>
      <c r="O4" s="547"/>
      <c r="P4" s="547"/>
      <c r="Q4" s="547"/>
      <c r="R4" s="547"/>
    </row>
    <row r="5" spans="1:18" x14ac:dyDescent="0.3">
      <c r="A5" s="547" t="s">
        <v>191</v>
      </c>
      <c r="B5" s="547"/>
      <c r="C5" s="547"/>
      <c r="D5" s="547"/>
      <c r="E5" s="547"/>
      <c r="F5" s="547"/>
      <c r="G5" s="547"/>
      <c r="H5" s="547"/>
      <c r="I5" s="547"/>
      <c r="J5" s="547"/>
      <c r="K5" s="547"/>
      <c r="L5" s="547"/>
      <c r="M5" s="547"/>
      <c r="N5" s="547"/>
      <c r="O5" s="547"/>
      <c r="P5" s="547"/>
      <c r="Q5" s="547"/>
      <c r="R5" s="547"/>
    </row>
    <row r="6" spans="1:18" x14ac:dyDescent="0.3">
      <c r="A6" s="548" t="s">
        <v>190</v>
      </c>
      <c r="B6" s="548"/>
      <c r="C6" s="548"/>
      <c r="D6" s="548"/>
      <c r="E6" s="548"/>
      <c r="F6" s="548"/>
      <c r="G6" s="548"/>
      <c r="H6" s="548"/>
      <c r="I6" s="548"/>
      <c r="J6" s="548"/>
      <c r="K6" s="548"/>
      <c r="L6" s="548"/>
      <c r="M6" s="548"/>
      <c r="N6" s="548"/>
      <c r="O6" s="548"/>
      <c r="P6" s="548"/>
      <c r="Q6" s="548"/>
      <c r="R6" s="548"/>
    </row>
    <row r="7" spans="1:18" x14ac:dyDescent="0.3">
      <c r="A7" s="548" t="s">
        <v>192</v>
      </c>
      <c r="B7" s="548"/>
      <c r="C7" s="548"/>
      <c r="D7" s="548"/>
      <c r="E7" s="548"/>
      <c r="F7" s="548"/>
      <c r="G7" s="548"/>
      <c r="H7" s="548"/>
      <c r="I7" s="548"/>
      <c r="J7" s="548"/>
      <c r="K7" s="548"/>
      <c r="L7" s="548"/>
      <c r="M7" s="548"/>
      <c r="N7" s="548"/>
      <c r="O7" s="548"/>
      <c r="P7" s="548"/>
      <c r="Q7" s="548"/>
      <c r="R7" s="548"/>
    </row>
    <row r="8" spans="1:18" x14ac:dyDescent="0.3">
      <c r="A8" s="548" t="s">
        <v>193</v>
      </c>
      <c r="B8" s="548"/>
      <c r="C8" s="548"/>
      <c r="D8" s="548"/>
      <c r="E8" s="548"/>
      <c r="F8" s="548"/>
      <c r="G8" s="548"/>
      <c r="H8" s="548"/>
      <c r="I8" s="548"/>
      <c r="J8" s="548"/>
      <c r="K8" s="548"/>
      <c r="L8" s="548"/>
      <c r="M8" s="548"/>
      <c r="N8" s="548"/>
      <c r="O8" s="548"/>
      <c r="P8" s="548"/>
      <c r="Q8" s="548"/>
      <c r="R8" s="548"/>
    </row>
    <row r="9" spans="1:18" x14ac:dyDescent="0.3">
      <c r="A9" s="548" t="s">
        <v>194</v>
      </c>
      <c r="B9" s="548"/>
      <c r="C9" s="548"/>
      <c r="D9" s="548"/>
      <c r="E9" s="548"/>
      <c r="F9" s="548"/>
      <c r="G9" s="548"/>
      <c r="H9" s="548"/>
      <c r="I9" s="548"/>
      <c r="J9" s="548"/>
      <c r="K9" s="548"/>
      <c r="L9" s="548"/>
      <c r="M9" s="548"/>
      <c r="N9" s="548"/>
      <c r="O9" s="548"/>
      <c r="P9" s="548"/>
      <c r="Q9" s="548"/>
      <c r="R9" s="548"/>
    </row>
    <row r="10" spans="1:18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8" ht="27.95" customHeight="1" x14ac:dyDescent="0.3">
      <c r="A11" s="540" t="s">
        <v>161</v>
      </c>
      <c r="B11" s="541"/>
      <c r="C11" s="541"/>
      <c r="D11" s="541"/>
      <c r="E11" s="541"/>
      <c r="F11" s="541"/>
      <c r="G11" s="541"/>
      <c r="H11" s="541"/>
      <c r="I11" s="541"/>
      <c r="J11" s="541"/>
      <c r="K11" s="541"/>
      <c r="L11" s="541"/>
      <c r="M11" s="541"/>
      <c r="N11" s="541"/>
      <c r="O11" s="541"/>
      <c r="P11" s="541"/>
      <c r="Q11" s="541"/>
      <c r="R11" s="541"/>
    </row>
    <row r="12" spans="1:18" ht="20.100000000000001" customHeight="1" x14ac:dyDescent="0.3">
      <c r="A12" s="542" t="s">
        <v>36</v>
      </c>
      <c r="B12" s="542"/>
      <c r="C12" s="542"/>
      <c r="D12" s="542"/>
      <c r="E12" s="543"/>
      <c r="F12" s="543"/>
      <c r="G12" s="543"/>
      <c r="H12" s="543"/>
      <c r="I12" s="542"/>
      <c r="J12" s="542"/>
      <c r="K12" s="542"/>
      <c r="L12" s="542"/>
      <c r="M12" s="542"/>
      <c r="N12" s="542"/>
      <c r="O12" s="542"/>
      <c r="P12" s="542"/>
      <c r="Q12" s="542"/>
      <c r="R12" s="542"/>
    </row>
    <row r="13" spans="1:18" ht="146.25" customHeight="1" x14ac:dyDescent="0.3">
      <c r="A13" s="58" t="s">
        <v>19</v>
      </c>
      <c r="B13" s="97" t="s">
        <v>247</v>
      </c>
      <c r="C13" s="60" t="str">
        <f>'FIS ATA'!A18</f>
        <v>attività 1</v>
      </c>
      <c r="D13" s="60" t="str">
        <f>'FIS ATA'!A19</f>
        <v>attività 2</v>
      </c>
      <c r="E13" s="60" t="str">
        <f>'FIS ATA'!A20</f>
        <v>attività 3</v>
      </c>
      <c r="F13" s="60" t="str">
        <f>'FIS ATA'!A21</f>
        <v>attività 4</v>
      </c>
      <c r="G13" s="60" t="str">
        <f>'FIS ATA'!A22</f>
        <v>attività 5</v>
      </c>
      <c r="H13" s="60" t="str">
        <f>'FIS ATA'!A23</f>
        <v>attività 6</v>
      </c>
      <c r="I13" s="60" t="str">
        <f>'FIS ATA'!A24</f>
        <v>attività 7</v>
      </c>
      <c r="J13" s="60" t="str">
        <f>'FIS ATA'!A25</f>
        <v>attività 8</v>
      </c>
      <c r="K13" s="60" t="str">
        <f>'FIS ATA'!A26</f>
        <v>attività 9</v>
      </c>
      <c r="L13" s="60" t="str">
        <f>'FIS ATA'!A27</f>
        <v>attività 10</v>
      </c>
      <c r="M13" s="60" t="str">
        <f>'FIS ATA'!A28</f>
        <v>attività 11</v>
      </c>
      <c r="N13" s="60" t="str">
        <f>'FIS ATA'!A29</f>
        <v>attività 12</v>
      </c>
      <c r="O13" s="60" t="str">
        <f>'FIS ATA'!A30</f>
        <v>attività 13</v>
      </c>
      <c r="P13" s="60" t="str">
        <f>'FIS ATA'!A31</f>
        <v>attività 14</v>
      </c>
      <c r="Q13" s="60" t="s">
        <v>20</v>
      </c>
      <c r="R13" s="61" t="s">
        <v>21</v>
      </c>
    </row>
    <row r="14" spans="1:18" ht="20.100000000000001" customHeight="1" x14ac:dyDescent="0.3">
      <c r="A14" s="292">
        <v>1</v>
      </c>
      <c r="B14" s="293"/>
      <c r="C14" s="294"/>
      <c r="D14" s="294"/>
      <c r="E14" s="294"/>
      <c r="F14" s="294"/>
      <c r="G14" s="294"/>
      <c r="H14" s="294"/>
      <c r="I14" s="294"/>
      <c r="J14" s="294"/>
      <c r="K14" s="294"/>
      <c r="L14" s="294"/>
      <c r="M14" s="294"/>
      <c r="N14" s="294"/>
      <c r="O14" s="294"/>
      <c r="P14" s="294"/>
      <c r="Q14" s="292">
        <f t="shared" ref="Q14:Q34" si="0">SUM(C14:P14)</f>
        <v>0</v>
      </c>
      <c r="R14" s="295">
        <f>IF('SCELTA CCNL'!$K$6="SI",Q14*13.75,Q14*12.5)</f>
        <v>0</v>
      </c>
    </row>
    <row r="15" spans="1:18" ht="20.100000000000001" customHeight="1" x14ac:dyDescent="0.3">
      <c r="A15" s="296">
        <f>A14+1</f>
        <v>2</v>
      </c>
      <c r="B15" s="297"/>
      <c r="C15" s="298"/>
      <c r="D15" s="298"/>
      <c r="E15" s="298"/>
      <c r="F15" s="298"/>
      <c r="G15" s="298"/>
      <c r="H15" s="298"/>
      <c r="I15" s="298"/>
      <c r="J15" s="298"/>
      <c r="K15" s="298"/>
      <c r="L15" s="298"/>
      <c r="M15" s="298"/>
      <c r="N15" s="298"/>
      <c r="O15" s="298"/>
      <c r="P15" s="298"/>
      <c r="Q15" s="296">
        <f t="shared" si="0"/>
        <v>0</v>
      </c>
      <c r="R15" s="299">
        <f>IF('SCELTA CCNL'!$K$6="SI",Q15*13.75,Q15*12.5)</f>
        <v>0</v>
      </c>
    </row>
    <row r="16" spans="1:18" ht="20.100000000000001" customHeight="1" x14ac:dyDescent="0.3">
      <c r="A16" s="296">
        <f t="shared" ref="A16:A34" si="1">A15+1</f>
        <v>3</v>
      </c>
      <c r="B16" s="297"/>
      <c r="C16" s="298"/>
      <c r="D16" s="298"/>
      <c r="E16" s="298"/>
      <c r="F16" s="298"/>
      <c r="G16" s="298"/>
      <c r="H16" s="298"/>
      <c r="I16" s="298"/>
      <c r="J16" s="298"/>
      <c r="K16" s="298"/>
      <c r="L16" s="298"/>
      <c r="M16" s="298"/>
      <c r="N16" s="298"/>
      <c r="O16" s="298"/>
      <c r="P16" s="298"/>
      <c r="Q16" s="296">
        <f t="shared" si="0"/>
        <v>0</v>
      </c>
      <c r="R16" s="299">
        <f>IF('SCELTA CCNL'!$K$6="SI",Q16*13.75,Q16*12.5)</f>
        <v>0</v>
      </c>
    </row>
    <row r="17" spans="1:18" ht="20.100000000000001" customHeight="1" x14ac:dyDescent="0.3">
      <c r="A17" s="296">
        <f t="shared" si="1"/>
        <v>4</v>
      </c>
      <c r="B17" s="297"/>
      <c r="C17" s="298"/>
      <c r="D17" s="298"/>
      <c r="E17" s="298"/>
      <c r="F17" s="298"/>
      <c r="G17" s="298"/>
      <c r="H17" s="298"/>
      <c r="I17" s="298"/>
      <c r="J17" s="298"/>
      <c r="K17" s="298"/>
      <c r="L17" s="298"/>
      <c r="M17" s="298"/>
      <c r="N17" s="298"/>
      <c r="O17" s="298"/>
      <c r="P17" s="298"/>
      <c r="Q17" s="296">
        <f t="shared" si="0"/>
        <v>0</v>
      </c>
      <c r="R17" s="299">
        <f>IF('SCELTA CCNL'!$K$6="SI",Q17*13.75,Q17*12.5)</f>
        <v>0</v>
      </c>
    </row>
    <row r="18" spans="1:18" ht="20.100000000000001" customHeight="1" x14ac:dyDescent="0.3">
      <c r="A18" s="296">
        <f t="shared" si="1"/>
        <v>5</v>
      </c>
      <c r="B18" s="297"/>
      <c r="C18" s="298"/>
      <c r="D18" s="298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6">
        <f t="shared" si="0"/>
        <v>0</v>
      </c>
      <c r="R18" s="299">
        <f>IF('SCELTA CCNL'!$K$6="SI",Q18*13.75,Q18*12.5)</f>
        <v>0</v>
      </c>
    </row>
    <row r="19" spans="1:18" ht="20.100000000000001" customHeight="1" x14ac:dyDescent="0.3">
      <c r="A19" s="296">
        <f t="shared" si="1"/>
        <v>6</v>
      </c>
      <c r="B19" s="297"/>
      <c r="C19" s="298"/>
      <c r="D19" s="298"/>
      <c r="E19" s="298"/>
      <c r="F19" s="298"/>
      <c r="G19" s="298"/>
      <c r="H19" s="298"/>
      <c r="I19" s="298"/>
      <c r="J19" s="298"/>
      <c r="K19" s="298"/>
      <c r="L19" s="298"/>
      <c r="M19" s="298"/>
      <c r="N19" s="298"/>
      <c r="O19" s="298"/>
      <c r="P19" s="298"/>
      <c r="Q19" s="296">
        <f t="shared" si="0"/>
        <v>0</v>
      </c>
      <c r="R19" s="299">
        <f>IF('SCELTA CCNL'!$K$6="SI",Q19*13.75,Q19*12.5)</f>
        <v>0</v>
      </c>
    </row>
    <row r="20" spans="1:18" ht="20.100000000000001" customHeight="1" x14ac:dyDescent="0.3">
      <c r="A20" s="296">
        <f t="shared" si="1"/>
        <v>7</v>
      </c>
      <c r="B20" s="297"/>
      <c r="C20" s="298"/>
      <c r="D20" s="298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6">
        <f t="shared" ref="Q20:Q22" si="2">SUM(C20:P20)</f>
        <v>0</v>
      </c>
      <c r="R20" s="299">
        <f>IF('SCELTA CCNL'!$K$6="SI",Q20*13.75,Q20*12.5)</f>
        <v>0</v>
      </c>
    </row>
    <row r="21" spans="1:18" ht="20.100000000000001" customHeight="1" x14ac:dyDescent="0.3">
      <c r="A21" s="296">
        <f t="shared" si="1"/>
        <v>8</v>
      </c>
      <c r="B21" s="297"/>
      <c r="C21" s="298"/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6">
        <f t="shared" si="2"/>
        <v>0</v>
      </c>
      <c r="R21" s="299">
        <f>IF('SCELTA CCNL'!$K$6="SI",Q21*13.75,Q21*12.5)</f>
        <v>0</v>
      </c>
    </row>
    <row r="22" spans="1:18" ht="20.100000000000001" customHeight="1" x14ac:dyDescent="0.3">
      <c r="A22" s="296">
        <f t="shared" si="1"/>
        <v>9</v>
      </c>
      <c r="B22" s="297"/>
      <c r="C22" s="298"/>
      <c r="D22" s="298"/>
      <c r="E22" s="298"/>
      <c r="F22" s="298"/>
      <c r="G22" s="298"/>
      <c r="H22" s="298"/>
      <c r="I22" s="298"/>
      <c r="J22" s="298"/>
      <c r="K22" s="298"/>
      <c r="L22" s="298"/>
      <c r="M22" s="298"/>
      <c r="N22" s="298"/>
      <c r="O22" s="298"/>
      <c r="P22" s="298"/>
      <c r="Q22" s="296">
        <f t="shared" si="2"/>
        <v>0</v>
      </c>
      <c r="R22" s="299">
        <f>IF('SCELTA CCNL'!$K$6="SI",Q22*13.75,Q22*12.5)</f>
        <v>0</v>
      </c>
    </row>
    <row r="23" spans="1:18" ht="20.100000000000001" customHeight="1" x14ac:dyDescent="0.3">
      <c r="A23" s="296">
        <f t="shared" si="1"/>
        <v>10</v>
      </c>
      <c r="B23" s="297"/>
      <c r="C23" s="298"/>
      <c r="D23" s="298"/>
      <c r="E23" s="298"/>
      <c r="F23" s="298"/>
      <c r="G23" s="298"/>
      <c r="H23" s="298"/>
      <c r="I23" s="298"/>
      <c r="J23" s="298"/>
      <c r="K23" s="298"/>
      <c r="L23" s="298"/>
      <c r="M23" s="298"/>
      <c r="N23" s="298"/>
      <c r="O23" s="298"/>
      <c r="P23" s="298"/>
      <c r="Q23" s="296">
        <f t="shared" si="0"/>
        <v>0</v>
      </c>
      <c r="R23" s="299">
        <f>IF('SCELTA CCNL'!$K$6="SI",Q23*13.75,Q23*12.5)</f>
        <v>0</v>
      </c>
    </row>
    <row r="24" spans="1:18" ht="20.100000000000001" customHeight="1" x14ac:dyDescent="0.3">
      <c r="A24" s="296">
        <f t="shared" si="1"/>
        <v>11</v>
      </c>
      <c r="B24" s="297"/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8"/>
      <c r="N24" s="298"/>
      <c r="O24" s="298"/>
      <c r="P24" s="298"/>
      <c r="Q24" s="296">
        <f t="shared" si="0"/>
        <v>0</v>
      </c>
      <c r="R24" s="299">
        <f>IF('SCELTA CCNL'!$K$6="SI",Q24*13.75,Q24*12.5)</f>
        <v>0</v>
      </c>
    </row>
    <row r="25" spans="1:18" ht="20.100000000000001" customHeight="1" x14ac:dyDescent="0.3">
      <c r="A25" s="296">
        <f t="shared" si="1"/>
        <v>12</v>
      </c>
      <c r="B25" s="297"/>
      <c r="C25" s="298"/>
      <c r="D25" s="298"/>
      <c r="E25" s="298"/>
      <c r="F25" s="298"/>
      <c r="G25" s="298"/>
      <c r="H25" s="298"/>
      <c r="I25" s="298"/>
      <c r="J25" s="298"/>
      <c r="K25" s="298"/>
      <c r="L25" s="298"/>
      <c r="M25" s="298"/>
      <c r="N25" s="298"/>
      <c r="O25" s="298"/>
      <c r="P25" s="298"/>
      <c r="Q25" s="296">
        <f t="shared" si="0"/>
        <v>0</v>
      </c>
      <c r="R25" s="299">
        <f>IF('SCELTA CCNL'!$K$6="SI",Q25*13.75,Q25*12.5)</f>
        <v>0</v>
      </c>
    </row>
    <row r="26" spans="1:18" ht="20.100000000000001" customHeight="1" x14ac:dyDescent="0.3">
      <c r="A26" s="296">
        <f t="shared" si="1"/>
        <v>13</v>
      </c>
      <c r="B26" s="297"/>
      <c r="C26" s="298"/>
      <c r="D26" s="298"/>
      <c r="E26" s="298"/>
      <c r="F26" s="298"/>
      <c r="G26" s="298"/>
      <c r="H26" s="298"/>
      <c r="I26" s="298"/>
      <c r="J26" s="298"/>
      <c r="K26" s="298"/>
      <c r="L26" s="298"/>
      <c r="M26" s="298"/>
      <c r="N26" s="298"/>
      <c r="O26" s="298"/>
      <c r="P26" s="298"/>
      <c r="Q26" s="296">
        <f t="shared" si="0"/>
        <v>0</v>
      </c>
      <c r="R26" s="299">
        <f>IF('SCELTA CCNL'!$K$6="SI",Q26*13.75,Q26*12.5)</f>
        <v>0</v>
      </c>
    </row>
    <row r="27" spans="1:18" ht="20.100000000000001" customHeight="1" x14ac:dyDescent="0.3">
      <c r="A27" s="296">
        <f t="shared" si="1"/>
        <v>14</v>
      </c>
      <c r="B27" s="297"/>
      <c r="C27" s="298"/>
      <c r="D27" s="298"/>
      <c r="E27" s="298"/>
      <c r="F27" s="298"/>
      <c r="G27" s="298"/>
      <c r="H27" s="298"/>
      <c r="I27" s="298"/>
      <c r="J27" s="298"/>
      <c r="K27" s="298"/>
      <c r="L27" s="298"/>
      <c r="M27" s="298"/>
      <c r="N27" s="298"/>
      <c r="O27" s="298"/>
      <c r="P27" s="298"/>
      <c r="Q27" s="296">
        <f t="shared" si="0"/>
        <v>0</v>
      </c>
      <c r="R27" s="299">
        <f>IF('SCELTA CCNL'!$K$6="SI",Q27*13.75,Q27*12.5)</f>
        <v>0</v>
      </c>
    </row>
    <row r="28" spans="1:18" ht="20.100000000000001" customHeight="1" x14ac:dyDescent="0.3">
      <c r="A28" s="296">
        <f t="shared" si="1"/>
        <v>15</v>
      </c>
      <c r="B28" s="297"/>
      <c r="C28" s="298"/>
      <c r="D28" s="298"/>
      <c r="E28" s="298"/>
      <c r="F28" s="298"/>
      <c r="G28" s="298"/>
      <c r="H28" s="298"/>
      <c r="I28" s="298"/>
      <c r="J28" s="298"/>
      <c r="K28" s="298"/>
      <c r="L28" s="298"/>
      <c r="M28" s="298"/>
      <c r="N28" s="298"/>
      <c r="O28" s="298"/>
      <c r="P28" s="298"/>
      <c r="Q28" s="296">
        <f t="shared" si="0"/>
        <v>0</v>
      </c>
      <c r="R28" s="299">
        <f>IF('SCELTA CCNL'!$K$6="SI",Q28*13.75,Q28*12.5)</f>
        <v>0</v>
      </c>
    </row>
    <row r="29" spans="1:18" ht="20.100000000000001" customHeight="1" x14ac:dyDescent="0.3">
      <c r="A29" s="296">
        <f t="shared" si="1"/>
        <v>16</v>
      </c>
      <c r="B29" s="297"/>
      <c r="C29" s="298"/>
      <c r="D29" s="298"/>
      <c r="E29" s="298"/>
      <c r="F29" s="298"/>
      <c r="G29" s="298"/>
      <c r="H29" s="298"/>
      <c r="I29" s="298"/>
      <c r="J29" s="298"/>
      <c r="K29" s="298"/>
      <c r="L29" s="298"/>
      <c r="M29" s="298"/>
      <c r="N29" s="298"/>
      <c r="O29" s="298"/>
      <c r="P29" s="298"/>
      <c r="Q29" s="296">
        <f t="shared" si="0"/>
        <v>0</v>
      </c>
      <c r="R29" s="299">
        <f>IF('SCELTA CCNL'!$K$6="SI",Q29*13.75,Q29*12.5)</f>
        <v>0</v>
      </c>
    </row>
    <row r="30" spans="1:18" ht="20.100000000000001" customHeight="1" x14ac:dyDescent="0.3">
      <c r="A30" s="296">
        <f t="shared" si="1"/>
        <v>17</v>
      </c>
      <c r="B30" s="297"/>
      <c r="C30" s="298"/>
      <c r="D30" s="298"/>
      <c r="E30" s="298"/>
      <c r="F30" s="298"/>
      <c r="G30" s="298"/>
      <c r="H30" s="298"/>
      <c r="I30" s="298"/>
      <c r="J30" s="298"/>
      <c r="K30" s="298"/>
      <c r="L30" s="298"/>
      <c r="M30" s="298"/>
      <c r="N30" s="298"/>
      <c r="O30" s="298"/>
      <c r="P30" s="298"/>
      <c r="Q30" s="296">
        <f t="shared" si="0"/>
        <v>0</v>
      </c>
      <c r="R30" s="299">
        <f>IF('SCELTA CCNL'!$K$6="SI",Q30*13.75,Q30*12.5)</f>
        <v>0</v>
      </c>
    </row>
    <row r="31" spans="1:18" ht="20.100000000000001" customHeight="1" x14ac:dyDescent="0.3">
      <c r="A31" s="296">
        <f t="shared" si="1"/>
        <v>18</v>
      </c>
      <c r="B31" s="297"/>
      <c r="C31" s="298"/>
      <c r="D31" s="298"/>
      <c r="E31" s="298"/>
      <c r="F31" s="298"/>
      <c r="G31" s="298"/>
      <c r="H31" s="298"/>
      <c r="I31" s="298"/>
      <c r="J31" s="298"/>
      <c r="K31" s="298"/>
      <c r="L31" s="298"/>
      <c r="M31" s="298"/>
      <c r="N31" s="298"/>
      <c r="O31" s="298"/>
      <c r="P31" s="298"/>
      <c r="Q31" s="296">
        <f t="shared" si="0"/>
        <v>0</v>
      </c>
      <c r="R31" s="299">
        <f>IF('SCELTA CCNL'!$K$6="SI",Q31*13.75,Q31*12.5)</f>
        <v>0</v>
      </c>
    </row>
    <row r="32" spans="1:18" ht="20.100000000000001" customHeight="1" x14ac:dyDescent="0.3">
      <c r="A32" s="296">
        <f t="shared" si="1"/>
        <v>19</v>
      </c>
      <c r="B32" s="297"/>
      <c r="C32" s="298"/>
      <c r="D32" s="298"/>
      <c r="E32" s="298"/>
      <c r="F32" s="298"/>
      <c r="G32" s="298"/>
      <c r="H32" s="298"/>
      <c r="I32" s="298"/>
      <c r="J32" s="298"/>
      <c r="K32" s="298"/>
      <c r="L32" s="298"/>
      <c r="M32" s="298"/>
      <c r="N32" s="298"/>
      <c r="O32" s="298"/>
      <c r="P32" s="298"/>
      <c r="Q32" s="296">
        <f t="shared" si="0"/>
        <v>0</v>
      </c>
      <c r="R32" s="299">
        <f>IF('SCELTA CCNL'!$K$6="SI",Q32*13.75,Q32*12.5)</f>
        <v>0</v>
      </c>
    </row>
    <row r="33" spans="1:18" ht="20.100000000000001" customHeight="1" x14ac:dyDescent="0.3">
      <c r="A33" s="296">
        <f t="shared" si="1"/>
        <v>20</v>
      </c>
      <c r="B33" s="297"/>
      <c r="C33" s="298"/>
      <c r="D33" s="298"/>
      <c r="E33" s="298"/>
      <c r="F33" s="298"/>
      <c r="G33" s="298"/>
      <c r="H33" s="298"/>
      <c r="I33" s="298"/>
      <c r="J33" s="298"/>
      <c r="K33" s="298"/>
      <c r="L33" s="298"/>
      <c r="M33" s="298"/>
      <c r="N33" s="298"/>
      <c r="O33" s="298"/>
      <c r="P33" s="298"/>
      <c r="Q33" s="296">
        <f t="shared" si="0"/>
        <v>0</v>
      </c>
      <c r="R33" s="299">
        <f>IF('SCELTA CCNL'!$K$6="SI",Q33*13.75,Q33*12.5)</f>
        <v>0</v>
      </c>
    </row>
    <row r="34" spans="1:18" ht="20.100000000000001" customHeight="1" x14ac:dyDescent="0.3">
      <c r="A34" s="300">
        <f t="shared" si="1"/>
        <v>21</v>
      </c>
      <c r="B34" s="301"/>
      <c r="C34" s="302"/>
      <c r="D34" s="302"/>
      <c r="E34" s="302"/>
      <c r="F34" s="302"/>
      <c r="G34" s="302"/>
      <c r="H34" s="302"/>
      <c r="I34" s="302"/>
      <c r="J34" s="302"/>
      <c r="K34" s="302"/>
      <c r="L34" s="302"/>
      <c r="M34" s="302"/>
      <c r="N34" s="302"/>
      <c r="O34" s="302"/>
      <c r="P34" s="302"/>
      <c r="Q34" s="300">
        <f t="shared" si="0"/>
        <v>0</v>
      </c>
      <c r="R34" s="303">
        <f>IF('SCELTA CCNL'!$K$6="SI",Q34*13.75,Q34*12.5)</f>
        <v>0</v>
      </c>
    </row>
    <row r="35" spans="1:18" x14ac:dyDescent="0.3">
      <c r="A35" s="614"/>
      <c r="B35" s="615" t="s">
        <v>22</v>
      </c>
      <c r="C35" s="616">
        <f>SUM(C14:C34)</f>
        <v>0</v>
      </c>
      <c r="D35" s="616">
        <f t="shared" ref="D35:P35" si="3">SUM(D14:D34)</f>
        <v>0</v>
      </c>
      <c r="E35" s="616">
        <f t="shared" si="3"/>
        <v>0</v>
      </c>
      <c r="F35" s="616">
        <f t="shared" si="3"/>
        <v>0</v>
      </c>
      <c r="G35" s="616">
        <f t="shared" si="3"/>
        <v>0</v>
      </c>
      <c r="H35" s="616">
        <f t="shared" si="3"/>
        <v>0</v>
      </c>
      <c r="I35" s="616">
        <f t="shared" si="3"/>
        <v>0</v>
      </c>
      <c r="J35" s="616">
        <f t="shared" si="3"/>
        <v>0</v>
      </c>
      <c r="K35" s="616">
        <f t="shared" si="3"/>
        <v>0</v>
      </c>
      <c r="L35" s="616">
        <f t="shared" si="3"/>
        <v>0</v>
      </c>
      <c r="M35" s="616">
        <f t="shared" si="3"/>
        <v>0</v>
      </c>
      <c r="N35" s="616">
        <f t="shared" si="3"/>
        <v>0</v>
      </c>
      <c r="O35" s="616">
        <f t="shared" si="3"/>
        <v>0</v>
      </c>
      <c r="P35" s="616">
        <f t="shared" si="3"/>
        <v>0</v>
      </c>
      <c r="Q35" s="616">
        <f t="shared" ref="Q35:R35" si="4">SUM(Q14:Q34)</f>
        <v>0</v>
      </c>
      <c r="R35" s="618">
        <f t="shared" si="4"/>
        <v>0</v>
      </c>
    </row>
    <row r="36" spans="1:18" ht="45" customHeight="1" x14ac:dyDescent="0.3">
      <c r="A36" s="62"/>
      <c r="B36" s="506" t="s">
        <v>256</v>
      </c>
      <c r="C36" s="507"/>
      <c r="D36" s="507"/>
      <c r="E36" s="508"/>
      <c r="F36" s="508"/>
      <c r="G36" s="508"/>
      <c r="H36" s="508"/>
      <c r="I36" s="507"/>
      <c r="J36" s="507"/>
      <c r="K36" s="507"/>
      <c r="L36" s="507"/>
      <c r="M36" s="507"/>
      <c r="N36" s="507"/>
      <c r="O36" s="507"/>
      <c r="P36" s="507"/>
      <c r="Q36" s="507"/>
      <c r="R36" s="509"/>
    </row>
    <row r="37" spans="1:18" x14ac:dyDescent="0.3">
      <c r="A37" s="62"/>
      <c r="B37" s="549" t="s">
        <v>23</v>
      </c>
      <c r="C37" s="549"/>
      <c r="D37" s="549"/>
      <c r="E37" s="550"/>
      <c r="F37" s="550"/>
      <c r="G37" s="550"/>
      <c r="H37" s="550"/>
      <c r="I37" s="549"/>
      <c r="J37" s="549"/>
      <c r="K37" s="549"/>
      <c r="L37" s="549"/>
      <c r="M37" s="68"/>
      <c r="N37" s="68"/>
      <c r="O37" s="68"/>
      <c r="P37" s="68"/>
      <c r="Q37" s="6"/>
      <c r="R37" s="7"/>
    </row>
    <row r="38" spans="1:18" x14ac:dyDescent="0.3">
      <c r="A38" s="62"/>
      <c r="B38" s="500" t="s">
        <v>24</v>
      </c>
      <c r="C38" s="500"/>
      <c r="D38" s="500"/>
      <c r="E38" s="501"/>
      <c r="F38" s="501"/>
      <c r="G38" s="501"/>
      <c r="H38" s="501"/>
      <c r="I38" s="500"/>
      <c r="J38" s="500"/>
      <c r="K38" s="500"/>
      <c r="L38" s="500"/>
      <c r="M38" s="7"/>
      <c r="N38" s="7"/>
      <c r="O38" s="7"/>
      <c r="P38" s="7"/>
      <c r="Q38" s="7"/>
      <c r="R38" s="7"/>
    </row>
    <row r="39" spans="1:18" x14ac:dyDescent="0.3">
      <c r="A39" s="62"/>
      <c r="B39" s="500" t="s">
        <v>25</v>
      </c>
      <c r="C39" s="500"/>
      <c r="D39" s="500"/>
      <c r="E39" s="501"/>
      <c r="F39" s="501"/>
      <c r="G39" s="501"/>
      <c r="H39" s="501"/>
      <c r="I39" s="500"/>
      <c r="J39" s="500"/>
      <c r="K39" s="500"/>
      <c r="L39" s="500"/>
      <c r="M39" s="69"/>
      <c r="N39" s="69"/>
      <c r="O39" s="69"/>
      <c r="P39" s="69"/>
      <c r="Q39" s="69"/>
      <c r="R39" s="69"/>
    </row>
    <row r="40" spans="1:18" x14ac:dyDescent="0.3">
      <c r="A40" s="614"/>
      <c r="B40" s="667"/>
      <c r="C40" s="668"/>
      <c r="D40" s="668"/>
      <c r="E40" s="669"/>
      <c r="F40" s="669"/>
      <c r="G40" s="669"/>
      <c r="H40" s="669"/>
      <c r="I40" s="668"/>
      <c r="J40" s="668"/>
      <c r="K40" s="668"/>
      <c r="L40" s="670"/>
      <c r="M40" s="537" t="s">
        <v>216</v>
      </c>
      <c r="N40" s="538"/>
      <c r="O40" s="538"/>
      <c r="P40" s="538"/>
      <c r="Q40" s="538"/>
      <c r="R40" s="539"/>
    </row>
    <row r="41" spans="1:18" x14ac:dyDescent="0.3">
      <c r="A41" s="62"/>
      <c r="B41" s="549" t="s">
        <v>125</v>
      </c>
      <c r="C41" s="549"/>
      <c r="D41" s="549"/>
      <c r="E41" s="550"/>
      <c r="F41" s="550"/>
      <c r="G41" s="550"/>
      <c r="H41" s="550"/>
      <c r="I41" s="549"/>
      <c r="J41" s="549"/>
      <c r="K41" s="549"/>
      <c r="L41" s="549"/>
      <c r="M41" s="534">
        <f>'MOF 2023-24'!I23</f>
        <v>-277.0625</v>
      </c>
      <c r="N41" s="535"/>
      <c r="O41" s="535"/>
      <c r="P41" s="535"/>
      <c r="Q41" s="535"/>
      <c r="R41" s="536"/>
    </row>
    <row r="42" spans="1:18" x14ac:dyDescent="0.3">
      <c r="A42" s="62"/>
      <c r="B42" s="549" t="s">
        <v>26</v>
      </c>
      <c r="C42" s="549"/>
      <c r="D42" s="549"/>
      <c r="E42" s="550"/>
      <c r="F42" s="550"/>
      <c r="G42" s="550"/>
      <c r="H42" s="550"/>
      <c r="I42" s="549"/>
      <c r="J42" s="549"/>
      <c r="K42" s="549"/>
      <c r="L42" s="549"/>
      <c r="M42" s="534">
        <f>AA!H31</f>
        <v>0</v>
      </c>
      <c r="N42" s="535"/>
      <c r="O42" s="535"/>
      <c r="P42" s="535"/>
      <c r="Q42" s="535"/>
      <c r="R42" s="536"/>
    </row>
    <row r="43" spans="1:18" x14ac:dyDescent="0.3">
      <c r="A43" s="62"/>
      <c r="B43" s="549" t="s">
        <v>27</v>
      </c>
      <c r="C43" s="549"/>
      <c r="D43" s="549"/>
      <c r="E43" s="550"/>
      <c r="F43" s="550"/>
      <c r="G43" s="550"/>
      <c r="H43" s="550"/>
      <c r="I43" s="549"/>
      <c r="J43" s="549"/>
      <c r="K43" s="549"/>
      <c r="L43" s="549"/>
      <c r="M43" s="534">
        <f>R35</f>
        <v>0</v>
      </c>
      <c r="N43" s="535"/>
      <c r="O43" s="535"/>
      <c r="P43" s="535"/>
      <c r="Q43" s="535"/>
      <c r="R43" s="536"/>
    </row>
    <row r="44" spans="1:18" x14ac:dyDescent="0.3">
      <c r="A44" s="62"/>
      <c r="B44" s="551" t="s">
        <v>158</v>
      </c>
      <c r="C44" s="551"/>
      <c r="D44" s="551"/>
      <c r="E44" s="552"/>
      <c r="F44" s="552"/>
      <c r="G44" s="552"/>
      <c r="H44" s="552"/>
      <c r="I44" s="551"/>
      <c r="J44" s="551"/>
      <c r="K44" s="551"/>
      <c r="L44" s="551"/>
      <c r="M44" s="544">
        <f>M41-M42-M43</f>
        <v>-277.0625</v>
      </c>
      <c r="N44" s="545"/>
      <c r="O44" s="545"/>
      <c r="P44" s="545"/>
      <c r="Q44" s="545"/>
      <c r="R44" s="546"/>
    </row>
    <row r="45" spans="1:18" ht="17.25" x14ac:dyDescent="0.35">
      <c r="A45" s="70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</row>
    <row r="46" spans="1:18" ht="17.25" x14ac:dyDescent="0.35">
      <c r="A46" s="70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</row>
    <row r="47" spans="1:18" ht="17.25" x14ac:dyDescent="0.35">
      <c r="A47" s="70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</row>
    <row r="48" spans="1:18" ht="17.25" x14ac:dyDescent="0.35">
      <c r="A48" s="70"/>
      <c r="B48" s="67" t="str">
        <f>'MOF 2023-24'!C28</f>
        <v>Il Direttore SGA</v>
      </c>
      <c r="C48" s="67"/>
      <c r="D48" s="67"/>
      <c r="E48" s="67"/>
      <c r="F48" s="67"/>
      <c r="G48" s="67"/>
      <c r="H48" s="67"/>
      <c r="I48" s="67"/>
      <c r="J48" s="71"/>
      <c r="K48" s="67"/>
      <c r="L48" s="67"/>
      <c r="M48" s="67"/>
      <c r="N48" s="67"/>
      <c r="O48" s="67" t="str">
        <f>'MOF 2023-24'!H28</f>
        <v>Il Dirigente Scolastico</v>
      </c>
      <c r="P48" s="67"/>
      <c r="Q48" s="7"/>
      <c r="R48" s="63"/>
    </row>
    <row r="49" spans="1:18" ht="17.25" x14ac:dyDescent="0.35">
      <c r="A49" s="70"/>
      <c r="B49" s="7" t="str">
        <f>'MOF 2023-24'!C29</f>
        <v>Nome e Cognome</v>
      </c>
      <c r="C49" s="7"/>
      <c r="D49" s="7"/>
      <c r="E49" s="7"/>
      <c r="F49" s="7"/>
      <c r="G49" s="7"/>
      <c r="H49" s="7"/>
      <c r="I49" s="7"/>
      <c r="J49" s="21"/>
      <c r="K49" s="7"/>
      <c r="L49" s="7"/>
      <c r="M49" s="7"/>
      <c r="N49" s="7"/>
      <c r="O49" s="7" t="str">
        <f>'MOF 2023-24'!H29</f>
        <v>Nome e Cognome</v>
      </c>
      <c r="P49" s="7"/>
      <c r="Q49" s="7"/>
      <c r="R49" s="63"/>
    </row>
    <row r="50" spans="1:18" ht="17.25" x14ac:dyDescent="0.35">
      <c r="A50" s="70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</row>
    <row r="51" spans="1:18" ht="17.25" x14ac:dyDescent="0.35">
      <c r="A51" s="70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</row>
    <row r="52" spans="1:18" ht="17.25" x14ac:dyDescent="0.35">
      <c r="A52" s="70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</row>
    <row r="53" spans="1:18" x14ac:dyDescent="0.3"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</row>
    <row r="54" spans="1:18" x14ac:dyDescent="0.3"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</row>
    <row r="55" spans="1:18" x14ac:dyDescent="0.3"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</row>
    <row r="56" spans="1:18" x14ac:dyDescent="0.3"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</row>
    <row r="57" spans="1:18" x14ac:dyDescent="0.3"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</row>
    <row r="58" spans="1:18" x14ac:dyDescent="0.3"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</row>
    <row r="59" spans="1:18" x14ac:dyDescent="0.3"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</row>
    <row r="60" spans="1:18" x14ac:dyDescent="0.3"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</row>
    <row r="61" spans="1:18" x14ac:dyDescent="0.3"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</row>
    <row r="62" spans="1:18" x14ac:dyDescent="0.3"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</row>
    <row r="63" spans="1:18" x14ac:dyDescent="0.3"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</row>
    <row r="64" spans="1:18" x14ac:dyDescent="0.3"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</row>
    <row r="65" spans="2:18" x14ac:dyDescent="0.3"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</row>
    <row r="66" spans="2:18" x14ac:dyDescent="0.3"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</row>
    <row r="67" spans="2:18" x14ac:dyDescent="0.3"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</row>
    <row r="68" spans="2:18" x14ac:dyDescent="0.3"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</row>
    <row r="69" spans="2:18" x14ac:dyDescent="0.3"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</row>
    <row r="70" spans="2:18" x14ac:dyDescent="0.3"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</row>
    <row r="71" spans="2:18" x14ac:dyDescent="0.3"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</row>
    <row r="72" spans="2:18" x14ac:dyDescent="0.3"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</row>
    <row r="73" spans="2:18" x14ac:dyDescent="0.3"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</row>
    <row r="74" spans="2:18" x14ac:dyDescent="0.3"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</row>
    <row r="75" spans="2:18" x14ac:dyDescent="0.3"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</row>
    <row r="76" spans="2:18" x14ac:dyDescent="0.3"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</row>
    <row r="77" spans="2:18" x14ac:dyDescent="0.3"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</row>
    <row r="78" spans="2:18" x14ac:dyDescent="0.3"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</row>
    <row r="79" spans="2:18" x14ac:dyDescent="0.3"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</row>
    <row r="80" spans="2:18" x14ac:dyDescent="0.3"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</row>
    <row r="81" spans="2:18" x14ac:dyDescent="0.3"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</row>
    <row r="82" spans="2:18" x14ac:dyDescent="0.3"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</row>
    <row r="83" spans="2:18" x14ac:dyDescent="0.3"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</row>
    <row r="84" spans="2:18" x14ac:dyDescent="0.3"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</row>
    <row r="85" spans="2:18" x14ac:dyDescent="0.3"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</row>
    <row r="86" spans="2:18" x14ac:dyDescent="0.3"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</row>
    <row r="87" spans="2:18" x14ac:dyDescent="0.3"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</row>
    <row r="88" spans="2:18" x14ac:dyDescent="0.3"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</row>
    <row r="89" spans="2:18" x14ac:dyDescent="0.3"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</row>
    <row r="90" spans="2:18" x14ac:dyDescent="0.3"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</row>
    <row r="91" spans="2:18" x14ac:dyDescent="0.3"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</row>
    <row r="92" spans="2:18" x14ac:dyDescent="0.3"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</row>
    <row r="93" spans="2:18" x14ac:dyDescent="0.3"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</row>
    <row r="94" spans="2:18" x14ac:dyDescent="0.3"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</row>
    <row r="95" spans="2:18" x14ac:dyDescent="0.3"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</row>
    <row r="96" spans="2:18" x14ac:dyDescent="0.3"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</row>
    <row r="97" spans="2:18" x14ac:dyDescent="0.3"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</row>
    <row r="98" spans="2:18" x14ac:dyDescent="0.3"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</row>
    <row r="99" spans="2:18" x14ac:dyDescent="0.3"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</row>
    <row r="100" spans="2:18" x14ac:dyDescent="0.3"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</row>
    <row r="101" spans="2:18" x14ac:dyDescent="0.3"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</row>
    <row r="102" spans="2:18" x14ac:dyDescent="0.3"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</row>
    <row r="103" spans="2:18" x14ac:dyDescent="0.3"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</row>
    <row r="104" spans="2:18" x14ac:dyDescent="0.3"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</row>
    <row r="105" spans="2:18" x14ac:dyDescent="0.3"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</row>
    <row r="106" spans="2:18" x14ac:dyDescent="0.3"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</row>
    <row r="107" spans="2:18" x14ac:dyDescent="0.3"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</row>
    <row r="108" spans="2:18" x14ac:dyDescent="0.3"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</row>
    <row r="109" spans="2:18" x14ac:dyDescent="0.3"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</row>
    <row r="110" spans="2:18" x14ac:dyDescent="0.3"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</row>
    <row r="111" spans="2:18" x14ac:dyDescent="0.3"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</row>
    <row r="112" spans="2:18" x14ac:dyDescent="0.3"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</row>
    <row r="113" spans="2:18" x14ac:dyDescent="0.3"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</row>
    <row r="114" spans="2:18" x14ac:dyDescent="0.3"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</row>
    <row r="115" spans="2:18" x14ac:dyDescent="0.3"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</row>
    <row r="116" spans="2:18" x14ac:dyDescent="0.3"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</row>
    <row r="117" spans="2:18" x14ac:dyDescent="0.3"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</row>
    <row r="118" spans="2:18" x14ac:dyDescent="0.3"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</row>
    <row r="119" spans="2:18" x14ac:dyDescent="0.3"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</row>
    <row r="120" spans="2:18" x14ac:dyDescent="0.3"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</row>
    <row r="121" spans="2:18" x14ac:dyDescent="0.3"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</row>
    <row r="122" spans="2:18" x14ac:dyDescent="0.3"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</row>
    <row r="123" spans="2:18" x14ac:dyDescent="0.3"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</row>
    <row r="124" spans="2:18" x14ac:dyDescent="0.3"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</row>
    <row r="125" spans="2:18" x14ac:dyDescent="0.3"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</row>
    <row r="126" spans="2:18" x14ac:dyDescent="0.3"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</row>
    <row r="127" spans="2:18" x14ac:dyDescent="0.3"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</row>
    <row r="128" spans="2:18" x14ac:dyDescent="0.3"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</row>
    <row r="129" spans="2:18" x14ac:dyDescent="0.3"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</row>
    <row r="130" spans="2:18" x14ac:dyDescent="0.3"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</row>
    <row r="131" spans="2:18" x14ac:dyDescent="0.3"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</row>
    <row r="132" spans="2:18" x14ac:dyDescent="0.3"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</row>
    <row r="133" spans="2:18" x14ac:dyDescent="0.3"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</row>
    <row r="134" spans="2:18" x14ac:dyDescent="0.3"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</row>
    <row r="135" spans="2:18" x14ac:dyDescent="0.3"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</row>
    <row r="136" spans="2:18" x14ac:dyDescent="0.3"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</row>
    <row r="137" spans="2:18" x14ac:dyDescent="0.3"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</row>
    <row r="138" spans="2:18" x14ac:dyDescent="0.3"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</row>
    <row r="139" spans="2:18" x14ac:dyDescent="0.3"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</row>
    <row r="140" spans="2:18" x14ac:dyDescent="0.3"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</row>
    <row r="141" spans="2:18" x14ac:dyDescent="0.3"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</row>
    <row r="142" spans="2:18" x14ac:dyDescent="0.3"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</row>
    <row r="143" spans="2:18" x14ac:dyDescent="0.3"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</row>
    <row r="144" spans="2:18" x14ac:dyDescent="0.3"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</row>
    <row r="145" spans="2:18" x14ac:dyDescent="0.3"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</row>
    <row r="146" spans="2:18" x14ac:dyDescent="0.3"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</row>
    <row r="147" spans="2:18" x14ac:dyDescent="0.3"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</row>
    <row r="148" spans="2:18" x14ac:dyDescent="0.3"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</row>
    <row r="149" spans="2:18" x14ac:dyDescent="0.3"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</row>
    <row r="150" spans="2:18" x14ac:dyDescent="0.3"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</row>
    <row r="151" spans="2:18" x14ac:dyDescent="0.3"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</row>
    <row r="152" spans="2:18" x14ac:dyDescent="0.3"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</row>
    <row r="153" spans="2:18" x14ac:dyDescent="0.3"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</row>
    <row r="154" spans="2:18" x14ac:dyDescent="0.3"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</row>
    <row r="155" spans="2:18" x14ac:dyDescent="0.3"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</row>
    <row r="156" spans="2:18" x14ac:dyDescent="0.3"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</row>
    <row r="157" spans="2:18" x14ac:dyDescent="0.3"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</row>
    <row r="158" spans="2:18" x14ac:dyDescent="0.3"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</row>
    <row r="159" spans="2:18" x14ac:dyDescent="0.3"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</row>
    <row r="160" spans="2:18" x14ac:dyDescent="0.3"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</row>
    <row r="161" spans="2:18" x14ac:dyDescent="0.3"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</row>
    <row r="162" spans="2:18" x14ac:dyDescent="0.3">
      <c r="B162" s="63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</row>
    <row r="163" spans="2:18" x14ac:dyDescent="0.3"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</row>
    <row r="164" spans="2:18" x14ac:dyDescent="0.3">
      <c r="B164" s="63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</row>
  </sheetData>
  <sheetProtection sheet="1" objects="1" scenarios="1"/>
  <mergeCells count="22">
    <mergeCell ref="M43:R43"/>
    <mergeCell ref="M44:R44"/>
    <mergeCell ref="A4:R4"/>
    <mergeCell ref="A5:R5"/>
    <mergeCell ref="A6:R6"/>
    <mergeCell ref="A7:R7"/>
    <mergeCell ref="A8:R8"/>
    <mergeCell ref="B37:L37"/>
    <mergeCell ref="A9:R9"/>
    <mergeCell ref="B44:L44"/>
    <mergeCell ref="B39:L39"/>
    <mergeCell ref="B41:L41"/>
    <mergeCell ref="B42:L42"/>
    <mergeCell ref="B43:L43"/>
    <mergeCell ref="B40:L40"/>
    <mergeCell ref="M41:R41"/>
    <mergeCell ref="M42:R42"/>
    <mergeCell ref="M40:R40"/>
    <mergeCell ref="B38:L38"/>
    <mergeCell ref="A11:R11"/>
    <mergeCell ref="A12:R12"/>
    <mergeCell ref="B36:R36"/>
  </mergeCells>
  <printOptions horizontalCentered="1"/>
  <pageMargins left="0.23622047244094491" right="0.23622047244094491" top="0.55118110236220474" bottom="0.55118110236220474" header="0.31496062992125984" footer="0.31496062992125984"/>
  <pageSetup paperSize="9" scale="6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95"/>
  <sheetViews>
    <sheetView showGridLines="0" zoomScaleNormal="100" workbookViewId="0">
      <selection activeCell="M7" sqref="M7"/>
    </sheetView>
  </sheetViews>
  <sheetFormatPr defaultColWidth="9.140625" defaultRowHeight="16.5" x14ac:dyDescent="0.25"/>
  <cols>
    <col min="1" max="1" width="3.140625" style="5" bestFit="1" customWidth="1"/>
    <col min="2" max="2" width="30.7109375" style="5" bestFit="1" customWidth="1"/>
    <col min="3" max="4" width="7.140625" style="5" bestFit="1" customWidth="1"/>
    <col min="5" max="5" width="38.28515625" style="5" customWidth="1"/>
    <col min="6" max="6" width="11" style="5" customWidth="1"/>
    <col min="7" max="7" width="12" style="5" bestFit="1" customWidth="1"/>
    <col min="8" max="16384" width="9.140625" style="5"/>
  </cols>
  <sheetData>
    <row r="1" spans="1:7" x14ac:dyDescent="0.3">
      <c r="A1" s="6"/>
      <c r="B1" s="6"/>
      <c r="C1" s="6"/>
      <c r="D1" s="6"/>
    </row>
    <row r="2" spans="1:7" x14ac:dyDescent="0.3">
      <c r="A2" s="6"/>
      <c r="B2" s="6"/>
      <c r="C2" s="6"/>
      <c r="D2" s="6"/>
    </row>
    <row r="3" spans="1:7" x14ac:dyDescent="0.3">
      <c r="A3" s="6"/>
      <c r="B3" s="6"/>
      <c r="C3" s="6"/>
      <c r="D3" s="6"/>
    </row>
    <row r="4" spans="1:7" x14ac:dyDescent="0.3">
      <c r="A4" s="498" t="s">
        <v>159</v>
      </c>
      <c r="B4" s="498"/>
      <c r="C4" s="498"/>
      <c r="D4" s="498"/>
      <c r="E4" s="498"/>
      <c r="F4" s="498"/>
      <c r="G4" s="498"/>
    </row>
    <row r="5" spans="1:7" x14ac:dyDescent="0.3">
      <c r="A5" s="498" t="s">
        <v>184</v>
      </c>
      <c r="B5" s="498"/>
      <c r="C5" s="498"/>
      <c r="D5" s="498"/>
      <c r="E5" s="498"/>
      <c r="F5" s="498"/>
      <c r="G5" s="498"/>
    </row>
    <row r="6" spans="1:7" x14ac:dyDescent="0.3">
      <c r="A6" s="453" t="s">
        <v>180</v>
      </c>
      <c r="B6" s="453"/>
      <c r="C6" s="453"/>
      <c r="D6" s="453"/>
      <c r="E6" s="453"/>
      <c r="F6" s="453"/>
      <c r="G6" s="453"/>
    </row>
    <row r="7" spans="1:7" x14ac:dyDescent="0.3">
      <c r="A7" s="453" t="s">
        <v>181</v>
      </c>
      <c r="B7" s="453"/>
      <c r="C7" s="453"/>
      <c r="D7" s="453"/>
      <c r="E7" s="453"/>
      <c r="F7" s="453"/>
      <c r="G7" s="453"/>
    </row>
    <row r="8" spans="1:7" x14ac:dyDescent="0.3">
      <c r="A8" s="453" t="s">
        <v>182</v>
      </c>
      <c r="B8" s="453"/>
      <c r="C8" s="453"/>
      <c r="D8" s="453"/>
      <c r="E8" s="453"/>
      <c r="F8" s="453"/>
      <c r="G8" s="453"/>
    </row>
    <row r="9" spans="1:7" x14ac:dyDescent="0.3">
      <c r="A9" s="453" t="s">
        <v>183</v>
      </c>
      <c r="B9" s="453"/>
      <c r="C9" s="453"/>
      <c r="D9" s="453"/>
      <c r="E9" s="453"/>
      <c r="F9" s="453"/>
      <c r="G9" s="453"/>
    </row>
    <row r="10" spans="1:7" ht="17.25" thickBot="1" x14ac:dyDescent="0.3"/>
    <row r="11" spans="1:7" x14ac:dyDescent="0.25">
      <c r="A11" s="492" t="s">
        <v>124</v>
      </c>
      <c r="B11" s="493"/>
      <c r="C11" s="493"/>
      <c r="D11" s="493"/>
      <c r="E11" s="493"/>
      <c r="F11" s="493"/>
      <c r="G11" s="494"/>
    </row>
    <row r="12" spans="1:7" ht="17.25" thickBot="1" x14ac:dyDescent="0.3">
      <c r="A12" s="495"/>
      <c r="B12" s="496"/>
      <c r="C12" s="496"/>
      <c r="D12" s="496"/>
      <c r="E12" s="496"/>
      <c r="F12" s="496"/>
      <c r="G12" s="497"/>
    </row>
    <row r="13" spans="1:7" ht="17.25" thickBot="1" x14ac:dyDescent="0.3">
      <c r="A13" s="121"/>
      <c r="B13" s="477" t="s">
        <v>0</v>
      </c>
      <c r="C13" s="478"/>
      <c r="D13" s="478"/>
      <c r="E13" s="478"/>
      <c r="F13" s="478"/>
      <c r="G13" s="479"/>
    </row>
    <row r="14" spans="1:7" ht="30.75" thickBot="1" x14ac:dyDescent="0.3">
      <c r="A14" s="122"/>
      <c r="B14" s="123" t="s">
        <v>32</v>
      </c>
      <c r="C14" s="124" t="s">
        <v>34</v>
      </c>
      <c r="D14" s="125" t="s">
        <v>35</v>
      </c>
      <c r="E14" s="125" t="s">
        <v>1</v>
      </c>
      <c r="F14" s="145" t="s">
        <v>168</v>
      </c>
      <c r="G14" s="126" t="s">
        <v>2</v>
      </c>
    </row>
    <row r="15" spans="1:7" ht="20.100000000000001" customHeight="1" x14ac:dyDescent="0.25">
      <c r="A15" s="304">
        <v>1</v>
      </c>
      <c r="B15" s="305" t="s">
        <v>139</v>
      </c>
      <c r="C15" s="306"/>
      <c r="D15" s="306"/>
      <c r="E15" s="337" t="str">
        <f>'Incarichi Specifici ATA'!E15</f>
        <v>incarico</v>
      </c>
      <c r="F15" s="306"/>
      <c r="G15" s="308"/>
    </row>
    <row r="16" spans="1:7" ht="20.100000000000001" customHeight="1" x14ac:dyDescent="0.25">
      <c r="A16" s="309">
        <f>A15+1</f>
        <v>2</v>
      </c>
      <c r="B16" s="310"/>
      <c r="C16" s="311"/>
      <c r="D16" s="311"/>
      <c r="E16" s="338" t="str">
        <f>'Incarichi Specifici ATA'!E16</f>
        <v>incarico</v>
      </c>
      <c r="F16" s="311"/>
      <c r="G16" s="313"/>
    </row>
    <row r="17" spans="1:7" ht="20.100000000000001" customHeight="1" x14ac:dyDescent="0.25">
      <c r="A17" s="309">
        <f>A16+1</f>
        <v>3</v>
      </c>
      <c r="B17" s="310"/>
      <c r="C17" s="311"/>
      <c r="D17" s="311"/>
      <c r="E17" s="338" t="str">
        <f>'Incarichi Specifici ATA'!E17</f>
        <v>incarico</v>
      </c>
      <c r="F17" s="311"/>
      <c r="G17" s="313"/>
    </row>
    <row r="18" spans="1:7" ht="20.100000000000001" customHeight="1" x14ac:dyDescent="0.25">
      <c r="A18" s="309">
        <f t="shared" ref="A18:A22" si="0">A17+1</f>
        <v>4</v>
      </c>
      <c r="B18" s="310"/>
      <c r="C18" s="311"/>
      <c r="D18" s="311"/>
      <c r="E18" s="338" t="str">
        <f>'Incarichi Specifici ATA'!E18</f>
        <v>incarico</v>
      </c>
      <c r="F18" s="311"/>
      <c r="G18" s="313"/>
    </row>
    <row r="19" spans="1:7" ht="20.100000000000001" customHeight="1" x14ac:dyDescent="0.25">
      <c r="A19" s="309">
        <f t="shared" si="0"/>
        <v>5</v>
      </c>
      <c r="B19" s="310"/>
      <c r="C19" s="311"/>
      <c r="D19" s="311"/>
      <c r="E19" s="338" t="str">
        <f>'Incarichi Specifici ATA'!E19</f>
        <v>incarico</v>
      </c>
      <c r="F19" s="311"/>
      <c r="G19" s="313"/>
    </row>
    <row r="20" spans="1:7" ht="20.100000000000001" customHeight="1" x14ac:dyDescent="0.25">
      <c r="A20" s="309">
        <f>A19+1</f>
        <v>6</v>
      </c>
      <c r="B20" s="310"/>
      <c r="C20" s="311"/>
      <c r="D20" s="311"/>
      <c r="E20" s="338" t="str">
        <f>'Incarichi Specifici ATA'!E20</f>
        <v>incarico</v>
      </c>
      <c r="F20" s="311"/>
      <c r="G20" s="313"/>
    </row>
    <row r="21" spans="1:7" ht="20.100000000000001" customHeight="1" x14ac:dyDescent="0.25">
      <c r="A21" s="309">
        <f t="shared" si="0"/>
        <v>7</v>
      </c>
      <c r="B21" s="310"/>
      <c r="C21" s="311" t="s">
        <v>48</v>
      </c>
      <c r="D21" s="311"/>
      <c r="E21" s="338" t="str">
        <f>'Incarichi Specifici ATA'!E21</f>
        <v>incarico</v>
      </c>
      <c r="F21" s="311" t="s">
        <v>48</v>
      </c>
      <c r="G21" s="313"/>
    </row>
    <row r="22" spans="1:7" ht="20.100000000000001" customHeight="1" thickBot="1" x14ac:dyDescent="0.3">
      <c r="A22" s="314">
        <f t="shared" si="0"/>
        <v>8</v>
      </c>
      <c r="B22" s="315"/>
      <c r="C22" s="316"/>
      <c r="D22" s="316"/>
      <c r="E22" s="339" t="str">
        <f>'Incarichi Specifici ATA'!E22</f>
        <v>incarico</v>
      </c>
      <c r="F22" s="316"/>
      <c r="G22" s="317"/>
    </row>
    <row r="23" spans="1:7" ht="17.25" thickBot="1" x14ac:dyDescent="0.3">
      <c r="A23" s="121"/>
      <c r="B23" s="480"/>
      <c r="C23" s="481"/>
      <c r="D23" s="481"/>
      <c r="E23" s="482"/>
      <c r="F23" s="127"/>
      <c r="G23" s="128">
        <f>SUM(G15:G22)</f>
        <v>0</v>
      </c>
    </row>
    <row r="24" spans="1:7" ht="30.75" thickBot="1" x14ac:dyDescent="0.3">
      <c r="A24" s="122"/>
      <c r="B24" s="129" t="s">
        <v>33</v>
      </c>
      <c r="C24" s="124" t="s">
        <v>34</v>
      </c>
      <c r="D24" s="150"/>
      <c r="E24" s="125" t="s">
        <v>1</v>
      </c>
      <c r="F24" s="145" t="s">
        <v>169</v>
      </c>
      <c r="G24" s="126" t="s">
        <v>2</v>
      </c>
    </row>
    <row r="25" spans="1:7" ht="20.100000000000001" customHeight="1" x14ac:dyDescent="0.3">
      <c r="A25" s="318">
        <v>1</v>
      </c>
      <c r="B25" s="319" t="s">
        <v>139</v>
      </c>
      <c r="C25" s="340"/>
      <c r="D25" s="341"/>
      <c r="E25" s="342" t="str">
        <f>'Incarichi Specifici ATA'!E25</f>
        <v>incarico</v>
      </c>
      <c r="F25" s="343"/>
      <c r="G25" s="323"/>
    </row>
    <row r="26" spans="1:7" ht="20.100000000000001" customHeight="1" x14ac:dyDescent="0.3">
      <c r="A26" s="324">
        <f>A25+1</f>
        <v>2</v>
      </c>
      <c r="B26" s="297"/>
      <c r="C26" s="344"/>
      <c r="D26" s="345"/>
      <c r="E26" s="346" t="str">
        <f>'Incarichi Specifici ATA'!E26</f>
        <v>incarico</v>
      </c>
      <c r="F26" s="347"/>
      <c r="G26" s="328"/>
    </row>
    <row r="27" spans="1:7" ht="20.100000000000001" customHeight="1" x14ac:dyDescent="0.3">
      <c r="A27" s="324">
        <f t="shared" ref="A27:A35" si="1">A26+1</f>
        <v>3</v>
      </c>
      <c r="B27" s="297"/>
      <c r="C27" s="344"/>
      <c r="D27" s="345"/>
      <c r="E27" s="346" t="str">
        <f>'Incarichi Specifici ATA'!E27</f>
        <v>incarico</v>
      </c>
      <c r="F27" s="347"/>
      <c r="G27" s="328"/>
    </row>
    <row r="28" spans="1:7" ht="20.100000000000001" customHeight="1" x14ac:dyDescent="0.3">
      <c r="A28" s="324">
        <f t="shared" si="1"/>
        <v>4</v>
      </c>
      <c r="B28" s="297"/>
      <c r="C28" s="344"/>
      <c r="D28" s="345"/>
      <c r="E28" s="346" t="str">
        <f>'Incarichi Specifici ATA'!E28</f>
        <v>incarico</v>
      </c>
      <c r="F28" s="347"/>
      <c r="G28" s="328"/>
    </row>
    <row r="29" spans="1:7" ht="20.100000000000001" customHeight="1" x14ac:dyDescent="0.3">
      <c r="A29" s="324">
        <f t="shared" si="1"/>
        <v>5</v>
      </c>
      <c r="B29" s="297"/>
      <c r="C29" s="344"/>
      <c r="D29" s="345"/>
      <c r="E29" s="346" t="str">
        <f>'Incarichi Specifici ATA'!E29</f>
        <v>incarico</v>
      </c>
      <c r="F29" s="347"/>
      <c r="G29" s="328"/>
    </row>
    <row r="30" spans="1:7" ht="20.100000000000001" customHeight="1" x14ac:dyDescent="0.3">
      <c r="A30" s="324">
        <f t="shared" si="1"/>
        <v>6</v>
      </c>
      <c r="B30" s="297"/>
      <c r="C30" s="344"/>
      <c r="D30" s="345"/>
      <c r="E30" s="346" t="str">
        <f>'Incarichi Specifici ATA'!E30</f>
        <v>incarico</v>
      </c>
      <c r="F30" s="347"/>
      <c r="G30" s="328"/>
    </row>
    <row r="31" spans="1:7" ht="20.100000000000001" customHeight="1" x14ac:dyDescent="0.3">
      <c r="A31" s="324">
        <f t="shared" si="1"/>
        <v>7</v>
      </c>
      <c r="B31" s="297"/>
      <c r="C31" s="344"/>
      <c r="D31" s="345"/>
      <c r="E31" s="346" t="str">
        <f>'Incarichi Specifici ATA'!E31</f>
        <v>incarico</v>
      </c>
      <c r="F31" s="347"/>
      <c r="G31" s="328"/>
    </row>
    <row r="32" spans="1:7" ht="20.100000000000001" customHeight="1" x14ac:dyDescent="0.3">
      <c r="A32" s="324">
        <f t="shared" si="1"/>
        <v>8</v>
      </c>
      <c r="B32" s="297"/>
      <c r="C32" s="344"/>
      <c r="D32" s="345"/>
      <c r="E32" s="346" t="str">
        <f>'Incarichi Specifici ATA'!E32</f>
        <v>incarico</v>
      </c>
      <c r="F32" s="347"/>
      <c r="G32" s="328"/>
    </row>
    <row r="33" spans="1:7" ht="20.100000000000001" customHeight="1" x14ac:dyDescent="0.3">
      <c r="A33" s="324">
        <f t="shared" si="1"/>
        <v>9</v>
      </c>
      <c r="B33" s="297"/>
      <c r="C33" s="344"/>
      <c r="D33" s="345"/>
      <c r="E33" s="346" t="str">
        <f>'Incarichi Specifici ATA'!E33</f>
        <v>incarico</v>
      </c>
      <c r="F33" s="347"/>
      <c r="G33" s="328"/>
    </row>
    <row r="34" spans="1:7" ht="20.100000000000001" customHeight="1" x14ac:dyDescent="0.3">
      <c r="A34" s="324">
        <f t="shared" si="1"/>
        <v>10</v>
      </c>
      <c r="B34" s="297"/>
      <c r="C34" s="344"/>
      <c r="D34" s="345"/>
      <c r="E34" s="346" t="str">
        <f>'Incarichi Specifici ATA'!E34</f>
        <v>incarico</v>
      </c>
      <c r="F34" s="347"/>
      <c r="G34" s="328"/>
    </row>
    <row r="35" spans="1:7" ht="20.100000000000001" customHeight="1" x14ac:dyDescent="0.3">
      <c r="A35" s="324">
        <f t="shared" si="1"/>
        <v>11</v>
      </c>
      <c r="B35" s="297"/>
      <c r="C35" s="344"/>
      <c r="D35" s="345"/>
      <c r="E35" s="346" t="str">
        <f>'Incarichi Specifici ATA'!E35</f>
        <v>incarico</v>
      </c>
      <c r="F35" s="347"/>
      <c r="G35" s="328"/>
    </row>
    <row r="36" spans="1:7" ht="20.100000000000001" customHeight="1" x14ac:dyDescent="0.3">
      <c r="A36" s="324">
        <f t="shared" ref="A36:A45" si="2">A35+1</f>
        <v>12</v>
      </c>
      <c r="B36" s="297"/>
      <c r="C36" s="344"/>
      <c r="D36" s="345"/>
      <c r="E36" s="346" t="str">
        <f>'Incarichi Specifici ATA'!E36</f>
        <v>incarico</v>
      </c>
      <c r="F36" s="347"/>
      <c r="G36" s="328"/>
    </row>
    <row r="37" spans="1:7" ht="20.100000000000001" customHeight="1" x14ac:dyDescent="0.3">
      <c r="A37" s="324">
        <f t="shared" si="2"/>
        <v>13</v>
      </c>
      <c r="B37" s="297"/>
      <c r="C37" s="344"/>
      <c r="D37" s="345"/>
      <c r="E37" s="346" t="str">
        <f>'Incarichi Specifici ATA'!E37</f>
        <v>incarico</v>
      </c>
      <c r="F37" s="347"/>
      <c r="G37" s="328"/>
    </row>
    <row r="38" spans="1:7" ht="20.100000000000001" customHeight="1" x14ac:dyDescent="0.3">
      <c r="A38" s="324">
        <f t="shared" si="2"/>
        <v>14</v>
      </c>
      <c r="B38" s="297"/>
      <c r="C38" s="344"/>
      <c r="D38" s="345"/>
      <c r="E38" s="346" t="str">
        <f>'Incarichi Specifici ATA'!E38</f>
        <v>incarico</v>
      </c>
      <c r="F38" s="347"/>
      <c r="G38" s="328"/>
    </row>
    <row r="39" spans="1:7" ht="20.100000000000001" customHeight="1" x14ac:dyDescent="0.3">
      <c r="A39" s="324">
        <f t="shared" si="2"/>
        <v>15</v>
      </c>
      <c r="B39" s="297"/>
      <c r="C39" s="344" t="s">
        <v>48</v>
      </c>
      <c r="D39" s="345"/>
      <c r="E39" s="346" t="str">
        <f>'Incarichi Specifici ATA'!E39</f>
        <v>incarico</v>
      </c>
      <c r="F39" s="347" t="s">
        <v>48</v>
      </c>
      <c r="G39" s="328"/>
    </row>
    <row r="40" spans="1:7" ht="20.100000000000001" customHeight="1" x14ac:dyDescent="0.3">
      <c r="A40" s="324">
        <f t="shared" si="2"/>
        <v>16</v>
      </c>
      <c r="B40" s="297"/>
      <c r="C40" s="344"/>
      <c r="D40" s="345"/>
      <c r="E40" s="346" t="str">
        <f>'Incarichi Specifici ATA'!E40</f>
        <v>incarico</v>
      </c>
      <c r="F40" s="347"/>
      <c r="G40" s="328"/>
    </row>
    <row r="41" spans="1:7" ht="20.100000000000001" customHeight="1" x14ac:dyDescent="0.3">
      <c r="A41" s="324">
        <f t="shared" si="2"/>
        <v>17</v>
      </c>
      <c r="B41" s="297"/>
      <c r="C41" s="344"/>
      <c r="D41" s="345"/>
      <c r="E41" s="346" t="str">
        <f>'Incarichi Specifici ATA'!E41</f>
        <v>incarico</v>
      </c>
      <c r="F41" s="347"/>
      <c r="G41" s="328"/>
    </row>
    <row r="42" spans="1:7" ht="20.100000000000001" customHeight="1" x14ac:dyDescent="0.3">
      <c r="A42" s="324">
        <f t="shared" si="2"/>
        <v>18</v>
      </c>
      <c r="B42" s="297"/>
      <c r="C42" s="344" t="s">
        <v>48</v>
      </c>
      <c r="D42" s="345"/>
      <c r="E42" s="346" t="str">
        <f>'Incarichi Specifici ATA'!E42</f>
        <v>incarico</v>
      </c>
      <c r="F42" s="347" t="s">
        <v>48</v>
      </c>
      <c r="G42" s="328"/>
    </row>
    <row r="43" spans="1:7" ht="20.100000000000001" customHeight="1" x14ac:dyDescent="0.3">
      <c r="A43" s="324">
        <f t="shared" si="2"/>
        <v>19</v>
      </c>
      <c r="B43" s="297"/>
      <c r="C43" s="344"/>
      <c r="D43" s="345"/>
      <c r="E43" s="346" t="str">
        <f>'Incarichi Specifici ATA'!E43</f>
        <v>incarico</v>
      </c>
      <c r="F43" s="347"/>
      <c r="G43" s="328"/>
    </row>
    <row r="44" spans="1:7" ht="20.100000000000001" customHeight="1" x14ac:dyDescent="0.3">
      <c r="A44" s="324">
        <f t="shared" si="2"/>
        <v>20</v>
      </c>
      <c r="B44" s="297"/>
      <c r="C44" s="344"/>
      <c r="D44" s="345"/>
      <c r="E44" s="346" t="str">
        <f>'Incarichi Specifici ATA'!E44</f>
        <v>incarico</v>
      </c>
      <c r="F44" s="347"/>
      <c r="G44" s="328"/>
    </row>
    <row r="45" spans="1:7" ht="20.100000000000001" customHeight="1" thickBot="1" x14ac:dyDescent="0.35">
      <c r="A45" s="329">
        <f t="shared" si="2"/>
        <v>21</v>
      </c>
      <c r="B45" s="330"/>
      <c r="C45" s="348"/>
      <c r="D45" s="332"/>
      <c r="E45" s="349" t="str">
        <f>'Incarichi Specifici ATA'!E45</f>
        <v>incarico</v>
      </c>
      <c r="F45" s="350"/>
      <c r="G45" s="334"/>
    </row>
    <row r="46" spans="1:7" ht="17.25" thickBot="1" x14ac:dyDescent="0.3">
      <c r="A46" s="130"/>
      <c r="B46" s="483"/>
      <c r="C46" s="484"/>
      <c r="D46" s="484"/>
      <c r="E46" s="485"/>
      <c r="F46" s="131"/>
      <c r="G46" s="132">
        <f>SUM(G25:G45)</f>
        <v>0</v>
      </c>
    </row>
    <row r="47" spans="1:7" ht="17.25" thickBot="1" x14ac:dyDescent="0.3">
      <c r="A47" s="133"/>
      <c r="B47" s="486" t="s">
        <v>3</v>
      </c>
      <c r="C47" s="487"/>
      <c r="D47" s="487"/>
      <c r="E47" s="487"/>
      <c r="F47" s="487"/>
      <c r="G47" s="488"/>
    </row>
    <row r="48" spans="1:7" x14ac:dyDescent="0.25">
      <c r="A48" s="134"/>
      <c r="B48" s="135"/>
      <c r="C48" s="134"/>
      <c r="D48" s="134"/>
      <c r="E48" s="136"/>
      <c r="F48" s="136"/>
      <c r="G48" s="136"/>
    </row>
    <row r="49" spans="1:7" x14ac:dyDescent="0.25">
      <c r="A49" s="134"/>
      <c r="B49" s="489" t="s">
        <v>4</v>
      </c>
      <c r="C49" s="489"/>
      <c r="D49" s="489"/>
      <c r="E49" s="489"/>
      <c r="F49" s="134"/>
      <c r="G49" s="169">
        <f>G23+G46</f>
        <v>0</v>
      </c>
    </row>
    <row r="50" spans="1:7" x14ac:dyDescent="0.25">
      <c r="A50" s="134"/>
      <c r="B50" s="134"/>
      <c r="C50" s="134"/>
      <c r="D50" s="134"/>
      <c r="E50" s="134"/>
      <c r="F50" s="134"/>
      <c r="G50" s="170"/>
    </row>
    <row r="51" spans="1:7" x14ac:dyDescent="0.25">
      <c r="A51" s="137"/>
      <c r="B51" s="490" t="s">
        <v>167</v>
      </c>
      <c r="C51" s="490"/>
      <c r="D51" s="490"/>
      <c r="E51" s="490"/>
      <c r="F51" s="134"/>
      <c r="G51" s="170"/>
    </row>
    <row r="52" spans="1:7" x14ac:dyDescent="0.25">
      <c r="A52" s="137"/>
      <c r="B52" s="491" t="s">
        <v>209</v>
      </c>
      <c r="C52" s="491"/>
      <c r="D52" s="491"/>
      <c r="E52" s="491"/>
      <c r="F52" s="138"/>
      <c r="G52" s="171">
        <f>'MOF 2023-24'!I9</f>
        <v>0</v>
      </c>
    </row>
    <row r="53" spans="1:7" x14ac:dyDescent="0.25">
      <c r="A53" s="139"/>
      <c r="B53" s="491" t="s">
        <v>211</v>
      </c>
      <c r="C53" s="491"/>
      <c r="D53" s="491"/>
      <c r="E53" s="491"/>
      <c r="F53" s="140"/>
      <c r="G53" s="171">
        <f>G49</f>
        <v>0</v>
      </c>
    </row>
    <row r="54" spans="1:7" x14ac:dyDescent="0.25">
      <c r="A54" s="141"/>
      <c r="B54" s="476" t="s">
        <v>158</v>
      </c>
      <c r="C54" s="476"/>
      <c r="D54" s="476"/>
      <c r="E54" s="476"/>
      <c r="F54" s="142"/>
      <c r="G54" s="147">
        <f>G52-G53</f>
        <v>0</v>
      </c>
    </row>
    <row r="55" spans="1:7" x14ac:dyDescent="0.25">
      <c r="A55" s="137"/>
      <c r="B55" s="143"/>
      <c r="C55" s="134"/>
      <c r="D55" s="137"/>
      <c r="E55" s="137"/>
      <c r="F55" s="137"/>
      <c r="G55" s="144"/>
    </row>
    <row r="56" spans="1:7" x14ac:dyDescent="0.25">
      <c r="A56" s="137"/>
      <c r="B56" s="134"/>
      <c r="C56" s="134"/>
      <c r="D56" s="137"/>
      <c r="E56" s="137"/>
      <c r="F56" s="137"/>
      <c r="G56" s="144"/>
    </row>
    <row r="57" spans="1:7" x14ac:dyDescent="0.25">
      <c r="A57" s="137"/>
      <c r="B57" s="153" t="str">
        <f>'MOF 2023-24'!C28</f>
        <v>Il Direttore SGA</v>
      </c>
      <c r="C57" s="153"/>
      <c r="D57" s="154"/>
      <c r="E57" s="154"/>
      <c r="F57" s="154" t="str">
        <f>'FIS ATA'!D40</f>
        <v>Il Dirigente Scolastico</v>
      </c>
      <c r="G57" s="144"/>
    </row>
    <row r="58" spans="1:7" x14ac:dyDescent="0.25">
      <c r="A58" s="137"/>
      <c r="B58" s="134" t="str">
        <f>'MOF 2023-24'!C29</f>
        <v>Nome e Cognome</v>
      </c>
      <c r="C58" s="134"/>
      <c r="D58" s="137"/>
      <c r="E58" s="137"/>
      <c r="F58" s="137" t="str">
        <f>'FIS ATA'!D41</f>
        <v>Nome e Cognome</v>
      </c>
      <c r="G58" s="144"/>
    </row>
    <row r="59" spans="1:7" x14ac:dyDescent="0.25">
      <c r="A59" s="54"/>
      <c r="B59" s="55"/>
      <c r="C59" s="55"/>
      <c r="D59" s="54"/>
      <c r="E59" s="54"/>
      <c r="F59" s="54"/>
      <c r="G59" s="56"/>
    </row>
    <row r="60" spans="1:7" x14ac:dyDescent="0.25">
      <c r="A60" s="54"/>
      <c r="B60" s="55"/>
      <c r="C60" s="55"/>
      <c r="D60" s="54"/>
      <c r="E60" s="54"/>
      <c r="F60" s="54"/>
      <c r="G60" s="56"/>
    </row>
    <row r="70" spans="6:7" x14ac:dyDescent="0.25">
      <c r="F70" s="4"/>
      <c r="G70" s="4"/>
    </row>
    <row r="95" spans="4:7" x14ac:dyDescent="0.25">
      <c r="D95" s="57"/>
      <c r="E95" s="57"/>
      <c r="F95" s="57"/>
      <c r="G95" s="57"/>
    </row>
  </sheetData>
  <sheetProtection sheet="1" objects="1" scenarios="1"/>
  <mergeCells count="16">
    <mergeCell ref="B46:E46"/>
    <mergeCell ref="B47:G47"/>
    <mergeCell ref="A4:G4"/>
    <mergeCell ref="B23:E23"/>
    <mergeCell ref="B13:G13"/>
    <mergeCell ref="A5:G5"/>
    <mergeCell ref="A6:G6"/>
    <mergeCell ref="A7:G7"/>
    <mergeCell ref="A8:G8"/>
    <mergeCell ref="A9:G9"/>
    <mergeCell ref="A11:G12"/>
    <mergeCell ref="B53:E53"/>
    <mergeCell ref="B54:E54"/>
    <mergeCell ref="B49:E49"/>
    <mergeCell ref="B51:E51"/>
    <mergeCell ref="B52:E52"/>
  </mergeCells>
  <printOptions horizontalCentered="1"/>
  <pageMargins left="0.25" right="0.25" top="0.75" bottom="0.75" header="0.3" footer="0.3"/>
  <pageSetup paperSize="9" scale="9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43"/>
  <sheetViews>
    <sheetView showGridLines="0" workbookViewId="0">
      <selection activeCell="H20" sqref="H20"/>
    </sheetView>
  </sheetViews>
  <sheetFormatPr defaultRowHeight="15" x14ac:dyDescent="0.3"/>
  <cols>
    <col min="1" max="1" width="39.5703125" style="21" customWidth="1"/>
    <col min="2" max="18" width="14.7109375" style="21" customWidth="1"/>
    <col min="19" max="16384" width="9.140625" style="21"/>
  </cols>
  <sheetData>
    <row r="1" spans="1:18" x14ac:dyDescent="0.3">
      <c r="A1" s="553" t="s">
        <v>53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54"/>
      <c r="P1" s="554"/>
      <c r="Q1" s="554"/>
      <c r="R1" s="554"/>
    </row>
    <row r="2" spans="1:18" x14ac:dyDescent="0.3">
      <c r="A2" s="554"/>
      <c r="B2" s="554"/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554"/>
      <c r="Q2" s="554"/>
      <c r="R2" s="554"/>
    </row>
    <row r="3" spans="1:18" x14ac:dyDescent="0.3">
      <c r="A3" s="554"/>
      <c r="B3" s="554"/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554"/>
      <c r="N3" s="554"/>
      <c r="O3" s="554"/>
      <c r="P3" s="554"/>
      <c r="Q3" s="554"/>
      <c r="R3" s="554"/>
    </row>
    <row r="4" spans="1:18" x14ac:dyDescent="0.3">
      <c r="A4" s="554"/>
      <c r="B4" s="554"/>
      <c r="C4" s="554"/>
      <c r="D4" s="554"/>
      <c r="E4" s="554"/>
      <c r="F4" s="554"/>
      <c r="G4" s="554"/>
      <c r="H4" s="554"/>
      <c r="I4" s="554"/>
      <c r="J4" s="554"/>
      <c r="K4" s="554"/>
      <c r="L4" s="554"/>
      <c r="M4" s="554"/>
      <c r="N4" s="554"/>
      <c r="O4" s="554"/>
      <c r="P4" s="554"/>
      <c r="Q4" s="554"/>
      <c r="R4" s="554"/>
    </row>
    <row r="5" spans="1:18" x14ac:dyDescent="0.3">
      <c r="G5" s="555" t="s">
        <v>90</v>
      </c>
      <c r="H5" s="555"/>
      <c r="I5" s="555"/>
      <c r="J5" s="555"/>
      <c r="K5" s="82"/>
    </row>
    <row r="6" spans="1:18" x14ac:dyDescent="0.3">
      <c r="G6" s="82"/>
      <c r="H6" s="82"/>
      <c r="I6" s="82"/>
      <c r="J6" s="82"/>
      <c r="K6" s="82"/>
    </row>
    <row r="7" spans="1:18" x14ac:dyDescent="0.3">
      <c r="A7" s="21" t="s">
        <v>127</v>
      </c>
      <c r="G7" s="82"/>
      <c r="H7" s="82"/>
      <c r="I7" s="82"/>
      <c r="J7" s="82"/>
      <c r="K7" s="82"/>
    </row>
    <row r="8" spans="1:18" x14ac:dyDescent="0.3">
      <c r="G8" s="82"/>
      <c r="H8" s="82"/>
      <c r="I8" s="82"/>
      <c r="J8" s="82"/>
      <c r="K8" s="82"/>
    </row>
    <row r="9" spans="1:18" x14ac:dyDescent="0.3">
      <c r="A9" s="21" t="s">
        <v>206</v>
      </c>
      <c r="G9" s="82"/>
      <c r="H9" s="82"/>
      <c r="I9" s="82"/>
      <c r="J9" s="82"/>
      <c r="K9" s="82"/>
    </row>
    <row r="10" spans="1:18" x14ac:dyDescent="0.3">
      <c r="G10" s="82"/>
      <c r="H10" s="82"/>
      <c r="I10" s="82"/>
      <c r="J10" s="82"/>
      <c r="K10" s="82"/>
    </row>
    <row r="11" spans="1:18" ht="15.75" thickBot="1" x14ac:dyDescent="0.35">
      <c r="A11" s="41" t="s">
        <v>207</v>
      </c>
    </row>
    <row r="12" spans="1:18" ht="15" customHeight="1" x14ac:dyDescent="0.3">
      <c r="A12" s="42" t="s">
        <v>45</v>
      </c>
      <c r="B12" s="556" t="s">
        <v>195</v>
      </c>
      <c r="C12" s="556" t="s">
        <v>195</v>
      </c>
      <c r="D12" s="556" t="s">
        <v>195</v>
      </c>
      <c r="E12" s="556" t="s">
        <v>195</v>
      </c>
      <c r="F12" s="556" t="s">
        <v>195</v>
      </c>
      <c r="G12" s="556" t="s">
        <v>195</v>
      </c>
      <c r="H12" s="556" t="s">
        <v>195</v>
      </c>
      <c r="I12" s="556" t="s">
        <v>195</v>
      </c>
      <c r="J12" s="556" t="s">
        <v>195</v>
      </c>
      <c r="K12" s="556" t="s">
        <v>195</v>
      </c>
      <c r="L12" s="556" t="s">
        <v>195</v>
      </c>
      <c r="M12" s="556" t="s">
        <v>195</v>
      </c>
      <c r="N12" s="556" t="s">
        <v>195</v>
      </c>
      <c r="O12" s="556" t="s">
        <v>195</v>
      </c>
      <c r="P12" s="556" t="s">
        <v>195</v>
      </c>
      <c r="Q12" s="556" t="s">
        <v>195</v>
      </c>
      <c r="R12" s="556" t="s">
        <v>195</v>
      </c>
    </row>
    <row r="13" spans="1:18" ht="37.5" customHeight="1" thickBot="1" x14ac:dyDescent="0.35">
      <c r="A13" s="43" t="s">
        <v>36</v>
      </c>
      <c r="B13" s="557"/>
      <c r="C13" s="557"/>
      <c r="D13" s="557"/>
      <c r="E13" s="557"/>
      <c r="F13" s="557"/>
      <c r="G13" s="557"/>
      <c r="H13" s="557"/>
      <c r="I13" s="557"/>
      <c r="J13" s="557"/>
      <c r="K13" s="557"/>
      <c r="L13" s="557"/>
      <c r="M13" s="557"/>
      <c r="N13" s="557"/>
      <c r="O13" s="557"/>
      <c r="P13" s="557"/>
      <c r="Q13" s="557"/>
      <c r="R13" s="557"/>
    </row>
    <row r="14" spans="1:18" ht="20.100000000000001" customHeight="1" x14ac:dyDescent="0.3">
      <c r="A14" s="351" t="str">
        <f>'FIS ATA'!A18</f>
        <v>attività 1</v>
      </c>
      <c r="B14" s="352"/>
      <c r="C14" s="352"/>
      <c r="D14" s="353"/>
      <c r="E14" s="354"/>
      <c r="F14" s="354"/>
      <c r="G14" s="354"/>
      <c r="H14" s="354"/>
      <c r="I14" s="354"/>
      <c r="J14" s="354"/>
      <c r="K14" s="354"/>
      <c r="L14" s="354"/>
      <c r="M14" s="354"/>
      <c r="N14" s="354"/>
      <c r="O14" s="354"/>
      <c r="P14" s="354"/>
      <c r="Q14" s="354"/>
      <c r="R14" s="354"/>
    </row>
    <row r="15" spans="1:18" ht="20.100000000000001" customHeight="1" x14ac:dyDescent="0.3">
      <c r="A15" s="355" t="str">
        <f>'FIS ATA'!A19</f>
        <v>attività 2</v>
      </c>
      <c r="B15" s="356"/>
      <c r="C15" s="356"/>
      <c r="D15" s="357"/>
      <c r="E15" s="358"/>
      <c r="F15" s="358"/>
      <c r="G15" s="358"/>
      <c r="H15" s="358"/>
      <c r="I15" s="358"/>
      <c r="J15" s="358"/>
      <c r="K15" s="358"/>
      <c r="L15" s="358"/>
      <c r="M15" s="358"/>
      <c r="N15" s="358"/>
      <c r="O15" s="358"/>
      <c r="P15" s="358"/>
      <c r="Q15" s="358"/>
      <c r="R15" s="358"/>
    </row>
    <row r="16" spans="1:18" ht="20.100000000000001" customHeight="1" x14ac:dyDescent="0.3">
      <c r="A16" s="355" t="str">
        <f>'FIS ATA'!A20</f>
        <v>attività 3</v>
      </c>
      <c r="B16" s="356"/>
      <c r="C16" s="356"/>
      <c r="D16" s="357"/>
      <c r="E16" s="358"/>
      <c r="F16" s="358"/>
      <c r="G16" s="358"/>
      <c r="H16" s="358"/>
      <c r="I16" s="358"/>
      <c r="J16" s="358"/>
      <c r="K16" s="358"/>
      <c r="L16" s="358"/>
      <c r="M16" s="358"/>
      <c r="N16" s="358"/>
      <c r="O16" s="358"/>
      <c r="P16" s="358"/>
      <c r="Q16" s="358"/>
      <c r="R16" s="358"/>
    </row>
    <row r="17" spans="1:18" ht="20.100000000000001" customHeight="1" x14ac:dyDescent="0.3">
      <c r="A17" s="355" t="str">
        <f>'FIS ATA'!A21</f>
        <v>attività 4</v>
      </c>
      <c r="B17" s="356"/>
      <c r="C17" s="356"/>
      <c r="D17" s="357"/>
      <c r="E17" s="358"/>
      <c r="F17" s="358"/>
      <c r="G17" s="358"/>
      <c r="H17" s="358"/>
      <c r="I17" s="358"/>
      <c r="J17" s="358"/>
      <c r="K17" s="358"/>
      <c r="L17" s="358"/>
      <c r="M17" s="358"/>
      <c r="N17" s="358"/>
      <c r="O17" s="358"/>
      <c r="P17" s="358"/>
      <c r="Q17" s="358"/>
      <c r="R17" s="358"/>
    </row>
    <row r="18" spans="1:18" ht="20.100000000000001" customHeight="1" x14ac:dyDescent="0.3">
      <c r="A18" s="355" t="str">
        <f>'FIS ATA'!A22</f>
        <v>attività 5</v>
      </c>
      <c r="B18" s="356"/>
      <c r="C18" s="356"/>
      <c r="D18" s="357"/>
      <c r="E18" s="358"/>
      <c r="F18" s="358"/>
      <c r="G18" s="358"/>
      <c r="H18" s="358"/>
      <c r="I18" s="358"/>
      <c r="J18" s="358"/>
      <c r="K18" s="358"/>
      <c r="L18" s="358"/>
      <c r="M18" s="358"/>
      <c r="N18" s="358"/>
      <c r="O18" s="358"/>
      <c r="P18" s="358"/>
      <c r="Q18" s="358"/>
      <c r="R18" s="358"/>
    </row>
    <row r="19" spans="1:18" ht="20.100000000000001" customHeight="1" x14ac:dyDescent="0.3">
      <c r="A19" s="355" t="str">
        <f>'FIS ATA'!A23</f>
        <v>attività 6</v>
      </c>
      <c r="B19" s="356"/>
      <c r="C19" s="356"/>
      <c r="D19" s="357"/>
      <c r="E19" s="358"/>
      <c r="F19" s="358"/>
      <c r="G19" s="358"/>
      <c r="H19" s="358"/>
      <c r="I19" s="358"/>
      <c r="J19" s="358"/>
      <c r="K19" s="358"/>
      <c r="L19" s="358"/>
      <c r="M19" s="358"/>
      <c r="N19" s="358"/>
      <c r="O19" s="358"/>
      <c r="P19" s="358"/>
      <c r="Q19" s="358"/>
      <c r="R19" s="358"/>
    </row>
    <row r="20" spans="1:18" ht="20.100000000000001" customHeight="1" x14ac:dyDescent="0.3">
      <c r="A20" s="355" t="str">
        <f>'FIS ATA'!A24</f>
        <v>attività 7</v>
      </c>
      <c r="B20" s="356"/>
      <c r="C20" s="356"/>
      <c r="D20" s="357"/>
      <c r="E20" s="358"/>
      <c r="F20" s="358"/>
      <c r="G20" s="358"/>
      <c r="H20" s="358"/>
      <c r="I20" s="358"/>
      <c r="J20" s="358"/>
      <c r="K20" s="358"/>
      <c r="L20" s="358"/>
      <c r="M20" s="358"/>
      <c r="N20" s="358"/>
      <c r="O20" s="358"/>
      <c r="P20" s="358"/>
      <c r="Q20" s="358"/>
      <c r="R20" s="358"/>
    </row>
    <row r="21" spans="1:18" ht="20.100000000000001" customHeight="1" x14ac:dyDescent="0.3">
      <c r="A21" s="359" t="str">
        <f>'FIS ATA'!A25</f>
        <v>attività 8</v>
      </c>
      <c r="B21" s="356"/>
      <c r="C21" s="356"/>
      <c r="D21" s="357"/>
      <c r="E21" s="358"/>
      <c r="F21" s="358"/>
      <c r="G21" s="358"/>
      <c r="H21" s="358"/>
      <c r="I21" s="358"/>
      <c r="J21" s="358"/>
      <c r="K21" s="358"/>
      <c r="L21" s="358"/>
      <c r="M21" s="358"/>
      <c r="N21" s="358"/>
      <c r="O21" s="358"/>
      <c r="P21" s="358"/>
      <c r="Q21" s="358"/>
      <c r="R21" s="358"/>
    </row>
    <row r="22" spans="1:18" ht="20.100000000000001" customHeight="1" x14ac:dyDescent="0.3">
      <c r="A22" s="355" t="str">
        <f>'FIS ATA'!A26</f>
        <v>attività 9</v>
      </c>
      <c r="B22" s="356"/>
      <c r="C22" s="356"/>
      <c r="D22" s="357"/>
      <c r="E22" s="358"/>
      <c r="F22" s="358"/>
      <c r="G22" s="358"/>
      <c r="H22" s="358"/>
      <c r="I22" s="358"/>
      <c r="J22" s="358"/>
      <c r="K22" s="358"/>
      <c r="L22" s="358"/>
      <c r="M22" s="358"/>
      <c r="N22" s="358"/>
      <c r="O22" s="358"/>
      <c r="P22" s="358"/>
      <c r="Q22" s="358"/>
      <c r="R22" s="358"/>
    </row>
    <row r="23" spans="1:18" ht="20.100000000000001" customHeight="1" x14ac:dyDescent="0.3">
      <c r="A23" s="355" t="str">
        <f>'FIS ATA'!A27</f>
        <v>attività 10</v>
      </c>
      <c r="B23" s="356"/>
      <c r="C23" s="356"/>
      <c r="D23" s="357"/>
      <c r="E23" s="358"/>
      <c r="F23" s="358"/>
      <c r="G23" s="358"/>
      <c r="H23" s="358"/>
      <c r="I23" s="358"/>
      <c r="J23" s="358"/>
      <c r="K23" s="358"/>
      <c r="L23" s="358"/>
      <c r="M23" s="358"/>
      <c r="N23" s="358"/>
      <c r="O23" s="358"/>
      <c r="P23" s="358"/>
      <c r="Q23" s="358"/>
      <c r="R23" s="358"/>
    </row>
    <row r="24" spans="1:18" ht="20.100000000000001" customHeight="1" x14ac:dyDescent="0.3">
      <c r="A24" s="355" t="str">
        <f>'FIS ATA'!A28</f>
        <v>attività 11</v>
      </c>
      <c r="B24" s="356"/>
      <c r="C24" s="356"/>
      <c r="D24" s="357"/>
      <c r="E24" s="358"/>
      <c r="F24" s="358"/>
      <c r="G24" s="358"/>
      <c r="H24" s="358"/>
      <c r="I24" s="358"/>
      <c r="J24" s="358"/>
      <c r="K24" s="358"/>
      <c r="L24" s="358"/>
      <c r="M24" s="358"/>
      <c r="N24" s="358"/>
      <c r="O24" s="358"/>
      <c r="P24" s="358"/>
      <c r="Q24" s="358"/>
      <c r="R24" s="358"/>
    </row>
    <row r="25" spans="1:18" ht="20.100000000000001" customHeight="1" x14ac:dyDescent="0.3">
      <c r="A25" s="355" t="str">
        <f>'FIS ATA'!A29</f>
        <v>attività 12</v>
      </c>
      <c r="B25" s="356"/>
      <c r="C25" s="356"/>
      <c r="D25" s="357"/>
      <c r="E25" s="358"/>
      <c r="F25" s="358"/>
      <c r="G25" s="358"/>
      <c r="H25" s="358"/>
      <c r="I25" s="358"/>
      <c r="J25" s="358"/>
      <c r="K25" s="358"/>
      <c r="L25" s="358"/>
      <c r="M25" s="358"/>
      <c r="N25" s="358"/>
      <c r="O25" s="358"/>
      <c r="P25" s="358"/>
      <c r="Q25" s="358"/>
      <c r="R25" s="358"/>
    </row>
    <row r="26" spans="1:18" ht="20.100000000000001" customHeight="1" x14ac:dyDescent="0.3">
      <c r="A26" s="355" t="str">
        <f>'FIS ATA'!A30</f>
        <v>attività 13</v>
      </c>
      <c r="B26" s="356"/>
      <c r="C26" s="356"/>
      <c r="D26" s="357"/>
      <c r="E26" s="358"/>
      <c r="F26" s="358"/>
      <c r="G26" s="358"/>
      <c r="H26" s="358"/>
      <c r="I26" s="358"/>
      <c r="J26" s="358"/>
      <c r="K26" s="358"/>
      <c r="L26" s="358"/>
      <c r="M26" s="358"/>
      <c r="N26" s="358"/>
      <c r="O26" s="358"/>
      <c r="P26" s="358"/>
      <c r="Q26" s="358"/>
      <c r="R26" s="358"/>
    </row>
    <row r="27" spans="1:18" ht="20.100000000000001" customHeight="1" thickBot="1" x14ac:dyDescent="0.35">
      <c r="A27" s="360" t="str">
        <f>'FIS ATA'!A31</f>
        <v>attività 14</v>
      </c>
      <c r="B27" s="361"/>
      <c r="C27" s="361"/>
      <c r="D27" s="362"/>
      <c r="E27" s="363"/>
      <c r="F27" s="363"/>
      <c r="G27" s="363"/>
      <c r="H27" s="363"/>
      <c r="I27" s="363"/>
      <c r="J27" s="363"/>
      <c r="K27" s="363"/>
      <c r="L27" s="363"/>
      <c r="M27" s="363"/>
      <c r="N27" s="363"/>
      <c r="O27" s="363"/>
      <c r="P27" s="363"/>
      <c r="Q27" s="363"/>
      <c r="R27" s="363"/>
    </row>
    <row r="33" spans="1:12" x14ac:dyDescent="0.3">
      <c r="L33" s="71" t="s">
        <v>28</v>
      </c>
    </row>
    <row r="34" spans="1:12" x14ac:dyDescent="0.3">
      <c r="L34" s="21" t="str">
        <f>'MOF 2023-24'!C29</f>
        <v>Nome e Cognome</v>
      </c>
    </row>
    <row r="35" spans="1:12" x14ac:dyDescent="0.3">
      <c r="A35" s="21" t="s">
        <v>54</v>
      </c>
    </row>
    <row r="37" spans="1:12" ht="24.95" customHeight="1" x14ac:dyDescent="0.3">
      <c r="A37" s="158"/>
      <c r="C37" s="558"/>
      <c r="D37" s="558"/>
      <c r="E37" s="558"/>
    </row>
    <row r="38" spans="1:12" ht="24.95" customHeight="1" x14ac:dyDescent="0.3">
      <c r="A38" s="158"/>
      <c r="C38" s="558"/>
      <c r="D38" s="558"/>
      <c r="E38" s="558"/>
    </row>
    <row r="39" spans="1:12" ht="24.95" customHeight="1" x14ac:dyDescent="0.3">
      <c r="A39" s="158"/>
      <c r="C39" s="558"/>
      <c r="D39" s="558"/>
      <c r="E39" s="558"/>
    </row>
    <row r="40" spans="1:12" ht="24.95" customHeight="1" x14ac:dyDescent="0.3">
      <c r="A40" s="158"/>
      <c r="C40" s="558"/>
      <c r="D40" s="558"/>
      <c r="E40" s="558"/>
    </row>
    <row r="41" spans="1:12" ht="24.95" customHeight="1" x14ac:dyDescent="0.3">
      <c r="A41" s="158"/>
      <c r="C41" s="558"/>
      <c r="D41" s="558"/>
      <c r="E41" s="558"/>
    </row>
    <row r="42" spans="1:12" ht="24.95" customHeight="1" x14ac:dyDescent="0.3">
      <c r="A42" s="158"/>
      <c r="C42" s="558"/>
      <c r="D42" s="558"/>
      <c r="E42" s="558"/>
    </row>
    <row r="43" spans="1:12" ht="24.95" customHeight="1" x14ac:dyDescent="0.3">
      <c r="A43" s="158"/>
      <c r="C43" s="558"/>
      <c r="D43" s="558"/>
      <c r="E43" s="558"/>
    </row>
  </sheetData>
  <sheetProtection sheet="1" objects="1" scenarios="1"/>
  <mergeCells count="26">
    <mergeCell ref="C39:E39"/>
    <mergeCell ref="C40:E40"/>
    <mergeCell ref="C41:E41"/>
    <mergeCell ref="C42:E42"/>
    <mergeCell ref="C43:E43"/>
    <mergeCell ref="C37:E37"/>
    <mergeCell ref="C38:E38"/>
    <mergeCell ref="C12:C13"/>
    <mergeCell ref="D12:D13"/>
    <mergeCell ref="E12:E13"/>
    <mergeCell ref="A1:R4"/>
    <mergeCell ref="G5:J5"/>
    <mergeCell ref="K12:K13"/>
    <mergeCell ref="H12:H13"/>
    <mergeCell ref="L12:L13"/>
    <mergeCell ref="M12:M13"/>
    <mergeCell ref="O12:O13"/>
    <mergeCell ref="Q12:Q13"/>
    <mergeCell ref="R12:R13"/>
    <mergeCell ref="B12:B13"/>
    <mergeCell ref="F12:F13"/>
    <mergeCell ref="G12:G13"/>
    <mergeCell ref="P12:P13"/>
    <mergeCell ref="I12:I13"/>
    <mergeCell ref="N12:N13"/>
    <mergeCell ref="J12:J13"/>
  </mergeCells>
  <printOptions horizontalCentered="1"/>
  <pageMargins left="0.23622047244094491" right="0.23622047244094491" top="0.74803149606299213" bottom="0.74803149606299213" header="0.31496062992125984" footer="0.31496062992125984"/>
  <pageSetup paperSize="8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14</vt:i4>
      </vt:variant>
      <vt:variant>
        <vt:lpstr>Intervalli denominati</vt:lpstr>
      </vt:variant>
      <vt:variant>
        <vt:i4>1</vt:i4>
      </vt:variant>
    </vt:vector>
  </HeadingPairs>
  <TitlesOfParts>
    <vt:vector size="15" baseType="lpstr">
      <vt:lpstr>SCELTA CCNL</vt:lpstr>
      <vt:lpstr>IND DSGA</vt:lpstr>
      <vt:lpstr>MOF 2023-24</vt:lpstr>
      <vt:lpstr>FIS ATA</vt:lpstr>
      <vt:lpstr>Incarichi Specifici ATA</vt:lpstr>
      <vt:lpstr>AA</vt:lpstr>
      <vt:lpstr>CS</vt:lpstr>
      <vt:lpstr>Incarichi Specifici ATA (N)</vt:lpstr>
      <vt:lpstr>Disponibilità CS</vt:lpstr>
      <vt:lpstr>FIS Docenti</vt:lpstr>
      <vt:lpstr>Funzioni strumentali</vt:lpstr>
      <vt:lpstr>Area a rischio</vt:lpstr>
      <vt:lpstr>Ore eccedenti</vt:lpstr>
      <vt:lpstr>Pratica Sportiva</vt:lpstr>
      <vt:lpstr>'FIS Docenti'!Titoli_stampa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FMOF a.s. 2023/24</dc:title>
  <dc:creator>domenico.gattuso@gmail.com;domenico Gattuso</dc:creator>
  <cp:keywords>domenico.gattuso@gmail.com</cp:keywords>
  <cp:lastModifiedBy>Domenico Gattuso</cp:lastModifiedBy>
  <cp:lastPrinted>2023-10-12T11:39:31Z</cp:lastPrinted>
  <dcterms:created xsi:type="dcterms:W3CDTF">2016-12-10T12:11:27Z</dcterms:created>
  <dcterms:modified xsi:type="dcterms:W3CDTF">2023-10-13T13:21:14Z</dcterms:modified>
  <cp:category>FMOF a.s. 2023/24</cp:category>
</cp:coreProperties>
</file>