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Dsga\Documents\SITO\"/>
    </mc:Choice>
  </mc:AlternateContent>
  <xr:revisionPtr revIDLastSave="0" documentId="13_ncr:1_{87043C8C-4363-4C81-AA8D-6432D7A203FC}" xr6:coauthVersionLast="36" xr6:coauthVersionMax="47" xr10:uidLastSave="{00000000-0000-0000-0000-000000000000}"/>
  <workbookProtection lockStructure="1"/>
  <bookViews>
    <workbookView xWindow="0" yWindow="0" windowWidth="14730" windowHeight="10410" xr2:uid="{00000000-000D-0000-FFFF-FFFF00000000}"/>
  </bookViews>
  <sheets>
    <sheet name="SCELTA CCNL" sheetId="25" r:id="rId1"/>
    <sheet name="IND DSGA" sheetId="21" r:id="rId2"/>
    <sheet name="MOF 2023-24" sheetId="4" r:id="rId3"/>
    <sheet name="FIS ATA" sheetId="15" r:id="rId4"/>
    <sheet name="Incarichi Specifici ATA" sheetId="24" r:id="rId5"/>
    <sheet name="AA" sheetId="5" r:id="rId6"/>
    <sheet name="AT" sheetId="26" r:id="rId7"/>
    <sheet name="CS" sheetId="7" r:id="rId8"/>
    <sheet name="Incarichi Specifici ATA (N)" sheetId="27" r:id="rId9"/>
    <sheet name="Disponibilità CS" sheetId="17" r:id="rId10"/>
    <sheet name="FIS Docenti" sheetId="12" r:id="rId11"/>
    <sheet name="Funzioni strumentali" sheetId="8" r:id="rId12"/>
    <sheet name="Area a rischio" sheetId="20" r:id="rId13"/>
    <sheet name="Ore eccedenti" sheetId="28" r:id="rId14"/>
    <sheet name="Pratica Sportiva" sheetId="23" r:id="rId15"/>
  </sheets>
  <definedNames>
    <definedName name="_xlnm.Print_Titles" localSheetId="10">'FIS Docenti'!$2:$3</definedName>
  </definedNames>
  <calcPr calcId="191029" iterateDelta="1E-4"/>
</workbook>
</file>

<file path=xl/calcChain.xml><?xml version="1.0" encoding="utf-8"?>
<calcChain xmlns="http://schemas.openxmlformats.org/spreadsheetml/2006/main">
  <c r="C46" i="23" l="1"/>
  <c r="C47" i="23"/>
  <c r="A46" i="23"/>
  <c r="A47" i="23"/>
  <c r="C76" i="28"/>
  <c r="A76" i="28"/>
  <c r="C77" i="28"/>
  <c r="A77" i="28"/>
  <c r="AT80" i="12"/>
  <c r="AU80" i="12"/>
  <c r="AV80" i="12"/>
  <c r="I15" i="8"/>
  <c r="I16" i="8"/>
  <c r="I17" i="8"/>
  <c r="I18" i="8"/>
  <c r="A16" i="8"/>
  <c r="A17" i="8" s="1"/>
  <c r="E30" i="23"/>
  <c r="E31" i="23"/>
  <c r="E32" i="23"/>
  <c r="E29" i="23"/>
  <c r="E33" i="23"/>
  <c r="E34" i="23"/>
  <c r="E24" i="23"/>
  <c r="E41" i="23" s="1"/>
  <c r="B39" i="23"/>
  <c r="E38" i="23"/>
  <c r="E37" i="23"/>
  <c r="E36" i="23"/>
  <c r="E35" i="23"/>
  <c r="E28" i="23"/>
  <c r="C19" i="23"/>
  <c r="C18" i="23"/>
  <c r="C17" i="23"/>
  <c r="D16" i="23"/>
  <c r="E16" i="23" s="1"/>
  <c r="C16" i="23"/>
  <c r="C15" i="23"/>
  <c r="D15" i="23" s="1"/>
  <c r="C14" i="23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BF80" i="12"/>
  <c r="BG80" i="12"/>
  <c r="BH80" i="12"/>
  <c r="BI80" i="12"/>
  <c r="AW80" i="12"/>
  <c r="AX80" i="12"/>
  <c r="AY80" i="12"/>
  <c r="D41" i="28"/>
  <c r="D42" i="28"/>
  <c r="D43" i="28"/>
  <c r="D44" i="28"/>
  <c r="D45" i="28"/>
  <c r="D46" i="28"/>
  <c r="C41" i="28"/>
  <c r="C42" i="28"/>
  <c r="C43" i="28"/>
  <c r="C44" i="28"/>
  <c r="C45" i="28"/>
  <c r="C46" i="28"/>
  <c r="D40" i="28"/>
  <c r="D50" i="28"/>
  <c r="C37" i="28"/>
  <c r="D37" i="28" s="1"/>
  <c r="C40" i="28"/>
  <c r="C47" i="28"/>
  <c r="D47" i="28" s="1"/>
  <c r="C50" i="28"/>
  <c r="C51" i="28"/>
  <c r="D51" i="28" s="1"/>
  <c r="D20" i="28"/>
  <c r="D71" i="28" s="1"/>
  <c r="B69" i="28"/>
  <c r="B33" i="28"/>
  <c r="D15" i="28"/>
  <c r="C67" i="28" s="1"/>
  <c r="D67" i="28" s="1"/>
  <c r="D14" i="28"/>
  <c r="C31" i="28" s="1"/>
  <c r="D31" i="28" s="1"/>
  <c r="D16" i="20"/>
  <c r="E16" i="20" s="1"/>
  <c r="D17" i="20"/>
  <c r="E17" i="20" s="1"/>
  <c r="D18" i="20"/>
  <c r="E18" i="20" s="1"/>
  <c r="A16" i="20"/>
  <c r="A17" i="20" s="1"/>
  <c r="A18" i="20" s="1"/>
  <c r="A19" i="20" s="1"/>
  <c r="D25" i="8"/>
  <c r="E25" i="8"/>
  <c r="A23" i="7"/>
  <c r="Q19" i="7"/>
  <c r="R19" i="7"/>
  <c r="Q20" i="7"/>
  <c r="R20" i="7"/>
  <c r="Q21" i="7"/>
  <c r="R21" i="7"/>
  <c r="Q22" i="7"/>
  <c r="R22" i="7"/>
  <c r="A19" i="7"/>
  <c r="A20" i="7" s="1"/>
  <c r="A21" i="7" s="1"/>
  <c r="A22" i="7" s="1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45" i="27"/>
  <c r="E44" i="27"/>
  <c r="E31" i="27"/>
  <c r="E32" i="27"/>
  <c r="E33" i="27"/>
  <c r="E34" i="27"/>
  <c r="E35" i="27"/>
  <c r="E36" i="27"/>
  <c r="E37" i="27"/>
  <c r="E38" i="27"/>
  <c r="E39" i="27"/>
  <c r="E40" i="27"/>
  <c r="E41" i="27"/>
  <c r="E30" i="27"/>
  <c r="E29" i="27"/>
  <c r="E17" i="27"/>
  <c r="E18" i="27"/>
  <c r="E19" i="27"/>
  <c r="E20" i="27"/>
  <c r="E21" i="27"/>
  <c r="E22" i="27"/>
  <c r="E23" i="27"/>
  <c r="E24" i="27"/>
  <c r="E25" i="27"/>
  <c r="E26" i="27"/>
  <c r="E16" i="27"/>
  <c r="E15" i="27"/>
  <c r="K18" i="5"/>
  <c r="L18" i="5"/>
  <c r="K19" i="5"/>
  <c r="L19" i="5"/>
  <c r="A18" i="5"/>
  <c r="A19" i="5" s="1"/>
  <c r="A20" i="5" s="1"/>
  <c r="F81" i="27"/>
  <c r="B81" i="27"/>
  <c r="F80" i="27"/>
  <c r="B80" i="27"/>
  <c r="G75" i="27"/>
  <c r="G72" i="27"/>
  <c r="G76" i="27" s="1"/>
  <c r="G69" i="27"/>
  <c r="A46" i="27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45" i="27"/>
  <c r="G42" i="27"/>
  <c r="A30" i="27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G27" i="27"/>
  <c r="A16" i="27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49" i="24"/>
  <c r="A50" i="24" s="1"/>
  <c r="A51" i="24" s="1"/>
  <c r="A52" i="24" s="1"/>
  <c r="A53" i="24" s="1"/>
  <c r="A30" i="24"/>
  <c r="G42" i="24"/>
  <c r="A45" i="24"/>
  <c r="A46" i="24" s="1"/>
  <c r="A47" i="24" s="1"/>
  <c r="A48" i="24" s="1"/>
  <c r="O42" i="26"/>
  <c r="B42" i="26"/>
  <c r="O41" i="26"/>
  <c r="B41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Q26" i="26"/>
  <c r="R26" i="26" s="1"/>
  <c r="Q25" i="26"/>
  <c r="R25" i="26" s="1"/>
  <c r="Q24" i="26"/>
  <c r="R24" i="26" s="1"/>
  <c r="Q23" i="26"/>
  <c r="R23" i="26" s="1"/>
  <c r="Q22" i="26"/>
  <c r="R22" i="26" s="1"/>
  <c r="Q21" i="26"/>
  <c r="R21" i="26" s="1"/>
  <c r="Q20" i="26"/>
  <c r="R20" i="26" s="1"/>
  <c r="Q19" i="26"/>
  <c r="R19" i="26" s="1"/>
  <c r="Q18" i="26"/>
  <c r="R18" i="26" s="1"/>
  <c r="Q17" i="26"/>
  <c r="R17" i="26" s="1"/>
  <c r="Q16" i="26"/>
  <c r="R16" i="26" s="1"/>
  <c r="Q15" i="26"/>
  <c r="R15" i="26" s="1"/>
  <c r="A15" i="26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Q14" i="26"/>
  <c r="R14" i="26" s="1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D20" i="15"/>
  <c r="E20" i="15" s="1"/>
  <c r="D21" i="15"/>
  <c r="E21" i="15" s="1"/>
  <c r="D22" i="15"/>
  <c r="D23" i="15"/>
  <c r="E23" i="15" s="1"/>
  <c r="D24" i="15"/>
  <c r="E24" i="15" s="1"/>
  <c r="D25" i="15"/>
  <c r="E25" i="15" s="1"/>
  <c r="D26" i="15"/>
  <c r="E26" i="15" s="1"/>
  <c r="D27" i="15"/>
  <c r="E27" i="15" s="1"/>
  <c r="D28" i="15"/>
  <c r="E28" i="15" s="1"/>
  <c r="D29" i="15"/>
  <c r="E29" i="15" s="1"/>
  <c r="D30" i="15"/>
  <c r="E30" i="15" s="1"/>
  <c r="D31" i="15"/>
  <c r="E31" i="15" s="1"/>
  <c r="D19" i="15"/>
  <c r="E19" i="15" s="1"/>
  <c r="D18" i="15"/>
  <c r="E18" i="15" s="1"/>
  <c r="E22" i="15"/>
  <c r="A21" i="17"/>
  <c r="A20" i="17"/>
  <c r="A19" i="17"/>
  <c r="A18" i="17"/>
  <c r="A17" i="17"/>
  <c r="A16" i="17"/>
  <c r="A15" i="17"/>
  <c r="A14" i="17"/>
  <c r="Q24" i="7"/>
  <c r="R24" i="7" s="1"/>
  <c r="Q25" i="7"/>
  <c r="R25" i="7"/>
  <c r="Q26" i="7"/>
  <c r="R26" i="7"/>
  <c r="D20" i="20"/>
  <c r="E39" i="7"/>
  <c r="F39" i="7"/>
  <c r="G39" i="7"/>
  <c r="H39" i="7"/>
  <c r="P13" i="7"/>
  <c r="O13" i="7"/>
  <c r="N13" i="7"/>
  <c r="M13" i="7"/>
  <c r="L13" i="7"/>
  <c r="K13" i="7"/>
  <c r="J13" i="7"/>
  <c r="I13" i="7"/>
  <c r="H13" i="7"/>
  <c r="G13" i="7"/>
  <c r="F13" i="7"/>
  <c r="E13" i="7"/>
  <c r="E39" i="23" l="1"/>
  <c r="E42" i="23" s="1"/>
  <c r="E15" i="23"/>
  <c r="D19" i="23"/>
  <c r="E19" i="23" s="1"/>
  <c r="E43" i="23"/>
  <c r="D14" i="23"/>
  <c r="E14" i="23" s="1"/>
  <c r="D18" i="23"/>
  <c r="E18" i="23" s="1"/>
  <c r="D17" i="23"/>
  <c r="E17" i="23" s="1"/>
  <c r="C53" i="28"/>
  <c r="D53" i="28" s="1"/>
  <c r="C49" i="28"/>
  <c r="D49" i="28" s="1"/>
  <c r="C39" i="28"/>
  <c r="D39" i="28" s="1"/>
  <c r="C52" i="28"/>
  <c r="D52" i="28" s="1"/>
  <c r="C48" i="28"/>
  <c r="D48" i="28" s="1"/>
  <c r="C38" i="28"/>
  <c r="D38" i="28" s="1"/>
  <c r="C24" i="28"/>
  <c r="D24" i="28" s="1"/>
  <c r="C26" i="28"/>
  <c r="D26" i="28" s="1"/>
  <c r="C28" i="28"/>
  <c r="D28" i="28" s="1"/>
  <c r="C30" i="28"/>
  <c r="D30" i="28" s="1"/>
  <c r="C32" i="28"/>
  <c r="D32" i="28" s="1"/>
  <c r="C35" i="28"/>
  <c r="D35" i="28" s="1"/>
  <c r="C54" i="28"/>
  <c r="D54" i="28" s="1"/>
  <c r="C56" i="28"/>
  <c r="D56" i="28" s="1"/>
  <c r="C58" i="28"/>
  <c r="D58" i="28" s="1"/>
  <c r="C60" i="28"/>
  <c r="D60" i="28" s="1"/>
  <c r="C62" i="28"/>
  <c r="D62" i="28" s="1"/>
  <c r="C64" i="28"/>
  <c r="D64" i="28" s="1"/>
  <c r="C66" i="28"/>
  <c r="D66" i="28" s="1"/>
  <c r="C68" i="28"/>
  <c r="D68" i="28" s="1"/>
  <c r="C25" i="28"/>
  <c r="D25" i="28" s="1"/>
  <c r="C27" i="28"/>
  <c r="D27" i="28" s="1"/>
  <c r="C29" i="28"/>
  <c r="D29" i="28" s="1"/>
  <c r="C36" i="28"/>
  <c r="D36" i="28" s="1"/>
  <c r="C55" i="28"/>
  <c r="D55" i="28" s="1"/>
  <c r="C57" i="28"/>
  <c r="D57" i="28" s="1"/>
  <c r="C59" i="28"/>
  <c r="D59" i="28" s="1"/>
  <c r="C61" i="28"/>
  <c r="D61" i="28" s="1"/>
  <c r="C63" i="28"/>
  <c r="D63" i="28" s="1"/>
  <c r="C65" i="28"/>
  <c r="D65" i="28" s="1"/>
  <c r="G77" i="27"/>
  <c r="A54" i="24"/>
  <c r="A55" i="24" s="1"/>
  <c r="A31" i="24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R27" i="26"/>
  <c r="M35" i="26" s="1"/>
  <c r="Q27" i="26"/>
  <c r="E32" i="15"/>
  <c r="D39" i="7"/>
  <c r="I39" i="7"/>
  <c r="J39" i="7"/>
  <c r="K39" i="7"/>
  <c r="L39" i="7"/>
  <c r="M39" i="7"/>
  <c r="N39" i="7"/>
  <c r="O39" i="7"/>
  <c r="P39" i="7"/>
  <c r="C39" i="7"/>
  <c r="E13" i="5"/>
  <c r="D8" i="15"/>
  <c r="E8" i="15" s="1"/>
  <c r="J13" i="5"/>
  <c r="I13" i="5"/>
  <c r="H13" i="5"/>
  <c r="D69" i="28" l="1"/>
  <c r="D33" i="28"/>
  <c r="M47" i="7"/>
  <c r="H34" i="5"/>
  <c r="E26" i="5"/>
  <c r="G13" i="5"/>
  <c r="F13" i="5"/>
  <c r="D13" i="5"/>
  <c r="I26" i="5"/>
  <c r="D10" i="15"/>
  <c r="E10" i="15" s="1"/>
  <c r="A56" i="24"/>
  <c r="A57" i="24" s="1"/>
  <c r="A16" i="24"/>
  <c r="D38" i="15"/>
  <c r="E38" i="15" s="1"/>
  <c r="D39" i="15"/>
  <c r="E39" i="15" s="1"/>
  <c r="D40" i="15"/>
  <c r="E40" i="15" s="1"/>
  <c r="D7" i="15"/>
  <c r="E7" i="15" s="1"/>
  <c r="D72" i="28" l="1"/>
  <c r="D73" i="28" s="1"/>
  <c r="A17" i="24"/>
  <c r="B17" i="21"/>
  <c r="H15" i="21"/>
  <c r="D14" i="20"/>
  <c r="E14" i="20" s="1"/>
  <c r="D15" i="20"/>
  <c r="E15" i="20" s="1"/>
  <c r="D19" i="20"/>
  <c r="E19" i="20" s="1"/>
  <c r="E20" i="20"/>
  <c r="D21" i="20"/>
  <c r="E21" i="20" s="1"/>
  <c r="D22" i="20"/>
  <c r="E22" i="20" s="1"/>
  <c r="A14" i="20"/>
  <c r="A15" i="20" s="1"/>
  <c r="A20" i="20" s="1"/>
  <c r="A21" i="20" s="1"/>
  <c r="A22" i="20" s="1"/>
  <c r="A23" i="20" s="1"/>
  <c r="A24" i="20" s="1"/>
  <c r="A25" i="20" s="1"/>
  <c r="A18" i="24" l="1"/>
  <c r="A19" i="24" s="1"/>
  <c r="A20" i="24" s="1"/>
  <c r="A21" i="24" s="1"/>
  <c r="A22" i="24" s="1"/>
  <c r="A23" i="24" s="1"/>
  <c r="A24" i="24" s="1"/>
  <c r="A25" i="24" s="1"/>
  <c r="A26" i="24" s="1"/>
  <c r="L34" i="17"/>
  <c r="K17" i="5"/>
  <c r="L17" i="5" s="1"/>
  <c r="K20" i="5"/>
  <c r="L20" i="5" s="1"/>
  <c r="K21" i="5"/>
  <c r="L21" i="5" s="1"/>
  <c r="K22" i="5"/>
  <c r="L22" i="5" s="1"/>
  <c r="G25" i="8"/>
  <c r="I14" i="8"/>
  <c r="I19" i="8"/>
  <c r="I20" i="8"/>
  <c r="I21" i="8"/>
  <c r="I22" i="8"/>
  <c r="I23" i="8"/>
  <c r="I24" i="8"/>
  <c r="A27" i="17"/>
  <c r="A26" i="17"/>
  <c r="A25" i="17"/>
  <c r="A24" i="17"/>
  <c r="A23" i="17"/>
  <c r="A22" i="17"/>
  <c r="D37" i="20"/>
  <c r="D36" i="20"/>
  <c r="B37" i="20"/>
  <c r="B36" i="20"/>
  <c r="H37" i="8"/>
  <c r="H36" i="8"/>
  <c r="B37" i="8"/>
  <c r="B36" i="8"/>
  <c r="BM89" i="12"/>
  <c r="BM88" i="12"/>
  <c r="B89" i="12"/>
  <c r="B88" i="12"/>
  <c r="O54" i="7"/>
  <c r="O53" i="7"/>
  <c r="B54" i="7"/>
  <c r="B53" i="7"/>
  <c r="G40" i="5"/>
  <c r="G39" i="5"/>
  <c r="B40" i="5"/>
  <c r="B39" i="5"/>
  <c r="F81" i="24"/>
  <c r="F80" i="24"/>
  <c r="B81" i="24"/>
  <c r="B80" i="24"/>
  <c r="D59" i="15"/>
  <c r="D58" i="15"/>
  <c r="A59" i="15"/>
  <c r="A58" i="15"/>
  <c r="D23" i="20"/>
  <c r="E23" i="20" s="1"/>
  <c r="D24" i="20"/>
  <c r="E24" i="20" s="1"/>
  <c r="D25" i="20"/>
  <c r="E25" i="20" s="1"/>
  <c r="D13" i="20"/>
  <c r="E13" i="20" s="1"/>
  <c r="A14" i="8"/>
  <c r="BB80" i="12"/>
  <c r="BJ80" i="12"/>
  <c r="BK80" i="12"/>
  <c r="BL80" i="12"/>
  <c r="BE80" i="12"/>
  <c r="BO5" i="12"/>
  <c r="BS5" i="12" s="1"/>
  <c r="BO6" i="12"/>
  <c r="BS6" i="12" s="1"/>
  <c r="BO7" i="12"/>
  <c r="BS7" i="12" s="1"/>
  <c r="BO8" i="12"/>
  <c r="BS8" i="12" s="1"/>
  <c r="BO9" i="12"/>
  <c r="BS9" i="12" s="1"/>
  <c r="BO10" i="12"/>
  <c r="BS10" i="12" s="1"/>
  <c r="BO11" i="12"/>
  <c r="BS11" i="12" s="1"/>
  <c r="BO12" i="12"/>
  <c r="BS12" i="12" s="1"/>
  <c r="BO13" i="12"/>
  <c r="BS13" i="12" s="1"/>
  <c r="BO14" i="12"/>
  <c r="BS14" i="12" s="1"/>
  <c r="BO15" i="12"/>
  <c r="BS15" i="12" s="1"/>
  <c r="BO16" i="12"/>
  <c r="BS16" i="12" s="1"/>
  <c r="BO17" i="12"/>
  <c r="BS17" i="12" s="1"/>
  <c r="BO18" i="12"/>
  <c r="BS18" i="12" s="1"/>
  <c r="BO19" i="12"/>
  <c r="BS19" i="12" s="1"/>
  <c r="BO20" i="12"/>
  <c r="BS20" i="12" s="1"/>
  <c r="BO21" i="12"/>
  <c r="BS21" i="12" s="1"/>
  <c r="BO22" i="12"/>
  <c r="BS22" i="12" s="1"/>
  <c r="BO23" i="12"/>
  <c r="BS23" i="12" s="1"/>
  <c r="BO24" i="12"/>
  <c r="BS24" i="12" s="1"/>
  <c r="BO25" i="12"/>
  <c r="BS25" i="12" s="1"/>
  <c r="BO26" i="12"/>
  <c r="BS26" i="12" s="1"/>
  <c r="BO27" i="12"/>
  <c r="BS27" i="12" s="1"/>
  <c r="BO28" i="12"/>
  <c r="BS28" i="12" s="1"/>
  <c r="BO29" i="12"/>
  <c r="BS29" i="12" s="1"/>
  <c r="BO30" i="12"/>
  <c r="BS30" i="12" s="1"/>
  <c r="BO31" i="12"/>
  <c r="BS31" i="12" s="1"/>
  <c r="BO32" i="12"/>
  <c r="BS32" i="12" s="1"/>
  <c r="BO33" i="12"/>
  <c r="BS33" i="12" s="1"/>
  <c r="BO34" i="12"/>
  <c r="BS34" i="12" s="1"/>
  <c r="BO35" i="12"/>
  <c r="BS35" i="12" s="1"/>
  <c r="BO36" i="12"/>
  <c r="BS36" i="12" s="1"/>
  <c r="BO37" i="12"/>
  <c r="BS37" i="12" s="1"/>
  <c r="BO38" i="12"/>
  <c r="BS38" i="12" s="1"/>
  <c r="BO39" i="12"/>
  <c r="BS39" i="12" s="1"/>
  <c r="BO40" i="12"/>
  <c r="BS40" i="12" s="1"/>
  <c r="BO41" i="12"/>
  <c r="BS41" i="12" s="1"/>
  <c r="BO42" i="12"/>
  <c r="BS42" i="12" s="1"/>
  <c r="BO43" i="12"/>
  <c r="BS43" i="12" s="1"/>
  <c r="BO44" i="12"/>
  <c r="BS44" i="12" s="1"/>
  <c r="BO45" i="12"/>
  <c r="BS45" i="12" s="1"/>
  <c r="BO46" i="12"/>
  <c r="BS46" i="12" s="1"/>
  <c r="BO47" i="12"/>
  <c r="BS47" i="12" s="1"/>
  <c r="BO48" i="12"/>
  <c r="BS48" i="12" s="1"/>
  <c r="BO49" i="12"/>
  <c r="BS49" i="12" s="1"/>
  <c r="BO50" i="12"/>
  <c r="BS50" i="12" s="1"/>
  <c r="BO51" i="12"/>
  <c r="BS51" i="12" s="1"/>
  <c r="BO52" i="12"/>
  <c r="BS52" i="12" s="1"/>
  <c r="BO53" i="12"/>
  <c r="BS53" i="12" s="1"/>
  <c r="BO54" i="12"/>
  <c r="BS54" i="12" s="1"/>
  <c r="BO55" i="12"/>
  <c r="BS55" i="12" s="1"/>
  <c r="BO56" i="12"/>
  <c r="BS56" i="12" s="1"/>
  <c r="BO57" i="12"/>
  <c r="BS57" i="12" s="1"/>
  <c r="BO58" i="12"/>
  <c r="BS58" i="12" s="1"/>
  <c r="BO59" i="12"/>
  <c r="BS59" i="12" s="1"/>
  <c r="BO60" i="12"/>
  <c r="BS60" i="12" s="1"/>
  <c r="BO61" i="12"/>
  <c r="BS61" i="12" s="1"/>
  <c r="BO62" i="12"/>
  <c r="BS62" i="12" s="1"/>
  <c r="BO63" i="12"/>
  <c r="BS63" i="12" s="1"/>
  <c r="BO64" i="12"/>
  <c r="BS64" i="12" s="1"/>
  <c r="BO65" i="12"/>
  <c r="BS65" i="12" s="1"/>
  <c r="BO66" i="12"/>
  <c r="BS66" i="12" s="1"/>
  <c r="BO67" i="12"/>
  <c r="BS67" i="12" s="1"/>
  <c r="BO68" i="12"/>
  <c r="BS68" i="12" s="1"/>
  <c r="BO69" i="12"/>
  <c r="BS69" i="12" s="1"/>
  <c r="BO70" i="12"/>
  <c r="BS70" i="12" s="1"/>
  <c r="BO71" i="12"/>
  <c r="BS71" i="12" s="1"/>
  <c r="BO72" i="12"/>
  <c r="BS72" i="12" s="1"/>
  <c r="BO73" i="12"/>
  <c r="BS73" i="12" s="1"/>
  <c r="BO74" i="12"/>
  <c r="BS74" i="12" s="1"/>
  <c r="BO75" i="12"/>
  <c r="BS75" i="12" s="1"/>
  <c r="BO76" i="12"/>
  <c r="BS76" i="12" s="1"/>
  <c r="BO77" i="12"/>
  <c r="BS77" i="12" s="1"/>
  <c r="BO78" i="12"/>
  <c r="BS78" i="12" s="1"/>
  <c r="BO79" i="12"/>
  <c r="BS79" i="12" s="1"/>
  <c r="BO4" i="12"/>
  <c r="BS4" i="12" s="1"/>
  <c r="G69" i="24"/>
  <c r="A58" i="24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G27" i="24"/>
  <c r="D49" i="15"/>
  <c r="D48" i="15"/>
  <c r="D47" i="15"/>
  <c r="D46" i="15"/>
  <c r="D45" i="15"/>
  <c r="D44" i="15"/>
  <c r="D43" i="15"/>
  <c r="D42" i="15"/>
  <c r="D41" i="15"/>
  <c r="D37" i="15"/>
  <c r="D36" i="15"/>
  <c r="D13" i="15"/>
  <c r="D12" i="15"/>
  <c r="D11" i="15"/>
  <c r="D9" i="15"/>
  <c r="D6" i="15"/>
  <c r="BN5" i="12"/>
  <c r="BR5" i="12" s="1"/>
  <c r="BN6" i="12"/>
  <c r="BR6" i="12" s="1"/>
  <c r="BN7" i="12"/>
  <c r="BR7" i="12" s="1"/>
  <c r="BN8" i="12"/>
  <c r="BR8" i="12" s="1"/>
  <c r="BN9" i="12"/>
  <c r="BR9" i="12" s="1"/>
  <c r="BN10" i="12"/>
  <c r="BR10" i="12" s="1"/>
  <c r="BN11" i="12"/>
  <c r="BR11" i="12" s="1"/>
  <c r="BN12" i="12"/>
  <c r="BR12" i="12" s="1"/>
  <c r="BN13" i="12"/>
  <c r="BR13" i="12" s="1"/>
  <c r="BN14" i="12"/>
  <c r="BR14" i="12" s="1"/>
  <c r="BN15" i="12"/>
  <c r="BR15" i="12" s="1"/>
  <c r="BN16" i="12"/>
  <c r="BR16" i="12" s="1"/>
  <c r="BN17" i="12"/>
  <c r="BR17" i="12" s="1"/>
  <c r="BN18" i="12"/>
  <c r="BR18" i="12" s="1"/>
  <c r="BN19" i="12"/>
  <c r="BR19" i="12" s="1"/>
  <c r="BN20" i="12"/>
  <c r="BR20" i="12" s="1"/>
  <c r="BN21" i="12"/>
  <c r="BR21" i="12" s="1"/>
  <c r="BN22" i="12"/>
  <c r="BR22" i="12" s="1"/>
  <c r="BN23" i="12"/>
  <c r="BR23" i="12" s="1"/>
  <c r="BN24" i="12"/>
  <c r="BR24" i="12" s="1"/>
  <c r="BN25" i="12"/>
  <c r="BR25" i="12" s="1"/>
  <c r="BN26" i="12"/>
  <c r="BR26" i="12" s="1"/>
  <c r="BN27" i="12"/>
  <c r="BR27" i="12" s="1"/>
  <c r="BN28" i="12"/>
  <c r="BR28" i="12" s="1"/>
  <c r="BN29" i="12"/>
  <c r="BR29" i="12" s="1"/>
  <c r="BN30" i="12"/>
  <c r="BR30" i="12" s="1"/>
  <c r="BN31" i="12"/>
  <c r="BR31" i="12" s="1"/>
  <c r="BN32" i="12"/>
  <c r="BR32" i="12" s="1"/>
  <c r="BN33" i="12"/>
  <c r="BR33" i="12" s="1"/>
  <c r="BN34" i="12"/>
  <c r="BR34" i="12" s="1"/>
  <c r="BN35" i="12"/>
  <c r="BR35" i="12" s="1"/>
  <c r="BN36" i="12"/>
  <c r="BR36" i="12" s="1"/>
  <c r="BN37" i="12"/>
  <c r="BR37" i="12" s="1"/>
  <c r="BN38" i="12"/>
  <c r="BR38" i="12" s="1"/>
  <c r="BN39" i="12"/>
  <c r="BR39" i="12" s="1"/>
  <c r="BN40" i="12"/>
  <c r="BR40" i="12" s="1"/>
  <c r="BN41" i="12"/>
  <c r="BR41" i="12" s="1"/>
  <c r="BN42" i="12"/>
  <c r="BR42" i="12" s="1"/>
  <c r="BN43" i="12"/>
  <c r="BR43" i="12" s="1"/>
  <c r="BN44" i="12"/>
  <c r="BR44" i="12" s="1"/>
  <c r="BN45" i="12"/>
  <c r="BR45" i="12" s="1"/>
  <c r="BN46" i="12"/>
  <c r="BR46" i="12" s="1"/>
  <c r="BN47" i="12"/>
  <c r="BR47" i="12" s="1"/>
  <c r="BN48" i="12"/>
  <c r="BR48" i="12" s="1"/>
  <c r="BN49" i="12"/>
  <c r="BR49" i="12" s="1"/>
  <c r="BN50" i="12"/>
  <c r="BR50" i="12" s="1"/>
  <c r="BN51" i="12"/>
  <c r="BR51" i="12" s="1"/>
  <c r="BN52" i="12"/>
  <c r="BR52" i="12" s="1"/>
  <c r="BN53" i="12"/>
  <c r="BR53" i="12" s="1"/>
  <c r="BN54" i="12"/>
  <c r="BR54" i="12" s="1"/>
  <c r="BN55" i="12"/>
  <c r="BR55" i="12" s="1"/>
  <c r="BN56" i="12"/>
  <c r="BR56" i="12" s="1"/>
  <c r="BN57" i="12"/>
  <c r="BR57" i="12" s="1"/>
  <c r="BN58" i="12"/>
  <c r="BR58" i="12" s="1"/>
  <c r="BN59" i="12"/>
  <c r="BR59" i="12" s="1"/>
  <c r="BN60" i="12"/>
  <c r="BR60" i="12" s="1"/>
  <c r="BN61" i="12"/>
  <c r="BR61" i="12" s="1"/>
  <c r="BN62" i="12"/>
  <c r="BR62" i="12" s="1"/>
  <c r="BN63" i="12"/>
  <c r="BR63" i="12" s="1"/>
  <c r="BN64" i="12"/>
  <c r="BR64" i="12" s="1"/>
  <c r="BN65" i="12"/>
  <c r="BR65" i="12" s="1"/>
  <c r="BN66" i="12"/>
  <c r="BR66" i="12" s="1"/>
  <c r="BN67" i="12"/>
  <c r="BR67" i="12" s="1"/>
  <c r="BN68" i="12"/>
  <c r="BR68" i="12" s="1"/>
  <c r="BN69" i="12"/>
  <c r="BR69" i="12" s="1"/>
  <c r="BN70" i="12"/>
  <c r="BR70" i="12" s="1"/>
  <c r="BN71" i="12"/>
  <c r="BR71" i="12" s="1"/>
  <c r="BN72" i="12"/>
  <c r="BR72" i="12" s="1"/>
  <c r="BN73" i="12"/>
  <c r="BR73" i="12" s="1"/>
  <c r="BN74" i="12"/>
  <c r="BR74" i="12" s="1"/>
  <c r="BN75" i="12"/>
  <c r="BR75" i="12" s="1"/>
  <c r="BN76" i="12"/>
  <c r="BR76" i="12" s="1"/>
  <c r="BN77" i="12"/>
  <c r="BR77" i="12" s="1"/>
  <c r="BN78" i="12"/>
  <c r="BR78" i="12" s="1"/>
  <c r="BN79" i="12"/>
  <c r="BR79" i="12" s="1"/>
  <c r="BM5" i="12"/>
  <c r="BQ5" i="12" s="1"/>
  <c r="BM6" i="12"/>
  <c r="BQ6" i="12" s="1"/>
  <c r="BM7" i="12"/>
  <c r="BQ7" i="12" s="1"/>
  <c r="BM8" i="12"/>
  <c r="BQ8" i="12" s="1"/>
  <c r="BM9" i="12"/>
  <c r="BQ9" i="12" s="1"/>
  <c r="BM10" i="12"/>
  <c r="BQ10" i="12" s="1"/>
  <c r="BM11" i="12"/>
  <c r="BQ11" i="12" s="1"/>
  <c r="BM12" i="12"/>
  <c r="BQ12" i="12" s="1"/>
  <c r="BM13" i="12"/>
  <c r="BQ13" i="12" s="1"/>
  <c r="BM14" i="12"/>
  <c r="BQ14" i="12" s="1"/>
  <c r="BM15" i="12"/>
  <c r="BQ15" i="12" s="1"/>
  <c r="BM16" i="12"/>
  <c r="BQ16" i="12" s="1"/>
  <c r="BM17" i="12"/>
  <c r="BQ17" i="12" s="1"/>
  <c r="BM18" i="12"/>
  <c r="BQ18" i="12" s="1"/>
  <c r="BM19" i="12"/>
  <c r="BQ19" i="12" s="1"/>
  <c r="BM20" i="12"/>
  <c r="BQ20" i="12" s="1"/>
  <c r="BM21" i="12"/>
  <c r="BQ21" i="12" s="1"/>
  <c r="BM22" i="12"/>
  <c r="BQ22" i="12" s="1"/>
  <c r="BM23" i="12"/>
  <c r="BQ23" i="12" s="1"/>
  <c r="BM24" i="12"/>
  <c r="BQ24" i="12" s="1"/>
  <c r="BM25" i="12"/>
  <c r="BQ25" i="12" s="1"/>
  <c r="BM26" i="12"/>
  <c r="BQ26" i="12" s="1"/>
  <c r="BM27" i="12"/>
  <c r="BQ27" i="12" s="1"/>
  <c r="BM28" i="12"/>
  <c r="BQ28" i="12" s="1"/>
  <c r="BM29" i="12"/>
  <c r="BQ29" i="12" s="1"/>
  <c r="BM30" i="12"/>
  <c r="BQ30" i="12" s="1"/>
  <c r="BM31" i="12"/>
  <c r="BQ31" i="12" s="1"/>
  <c r="BM32" i="12"/>
  <c r="BQ32" i="12" s="1"/>
  <c r="BM33" i="12"/>
  <c r="BQ33" i="12" s="1"/>
  <c r="BM34" i="12"/>
  <c r="BQ34" i="12" s="1"/>
  <c r="BM35" i="12"/>
  <c r="BQ35" i="12" s="1"/>
  <c r="BM36" i="12"/>
  <c r="BQ36" i="12" s="1"/>
  <c r="BM37" i="12"/>
  <c r="BQ37" i="12" s="1"/>
  <c r="BM38" i="12"/>
  <c r="BQ38" i="12" s="1"/>
  <c r="BM39" i="12"/>
  <c r="BQ39" i="12" s="1"/>
  <c r="BM40" i="12"/>
  <c r="BQ40" i="12" s="1"/>
  <c r="BM41" i="12"/>
  <c r="BQ41" i="12" s="1"/>
  <c r="BM42" i="12"/>
  <c r="BQ42" i="12" s="1"/>
  <c r="BM43" i="12"/>
  <c r="BQ43" i="12" s="1"/>
  <c r="BM44" i="12"/>
  <c r="BQ44" i="12" s="1"/>
  <c r="BM45" i="12"/>
  <c r="BQ45" i="12" s="1"/>
  <c r="BM46" i="12"/>
  <c r="BQ46" i="12" s="1"/>
  <c r="BM47" i="12"/>
  <c r="BQ47" i="12" s="1"/>
  <c r="BM48" i="12"/>
  <c r="BQ48" i="12" s="1"/>
  <c r="BM49" i="12"/>
  <c r="BQ49" i="12" s="1"/>
  <c r="BM50" i="12"/>
  <c r="BQ50" i="12" s="1"/>
  <c r="BM51" i="12"/>
  <c r="BQ51" i="12" s="1"/>
  <c r="BM52" i="12"/>
  <c r="BQ52" i="12" s="1"/>
  <c r="BM53" i="12"/>
  <c r="BQ53" i="12" s="1"/>
  <c r="BM54" i="12"/>
  <c r="BQ54" i="12" s="1"/>
  <c r="BM55" i="12"/>
  <c r="BQ55" i="12" s="1"/>
  <c r="BM56" i="12"/>
  <c r="BQ56" i="12" s="1"/>
  <c r="BM57" i="12"/>
  <c r="BQ57" i="12" s="1"/>
  <c r="BM58" i="12"/>
  <c r="BQ58" i="12" s="1"/>
  <c r="BM59" i="12"/>
  <c r="BQ59" i="12" s="1"/>
  <c r="BM60" i="12"/>
  <c r="BQ60" i="12" s="1"/>
  <c r="BM61" i="12"/>
  <c r="BQ61" i="12" s="1"/>
  <c r="BM62" i="12"/>
  <c r="BQ62" i="12" s="1"/>
  <c r="BM63" i="12"/>
  <c r="BQ63" i="12" s="1"/>
  <c r="BM64" i="12"/>
  <c r="BQ64" i="12" s="1"/>
  <c r="BM65" i="12"/>
  <c r="BQ65" i="12" s="1"/>
  <c r="BM66" i="12"/>
  <c r="BQ66" i="12" s="1"/>
  <c r="BM67" i="12"/>
  <c r="BQ67" i="12" s="1"/>
  <c r="BM68" i="12"/>
  <c r="BQ68" i="12" s="1"/>
  <c r="BM69" i="12"/>
  <c r="BQ69" i="12" s="1"/>
  <c r="BM70" i="12"/>
  <c r="BQ70" i="12" s="1"/>
  <c r="BM71" i="12"/>
  <c r="BQ71" i="12" s="1"/>
  <c r="BM72" i="12"/>
  <c r="BQ72" i="12" s="1"/>
  <c r="BM73" i="12"/>
  <c r="BQ73" i="12" s="1"/>
  <c r="BM74" i="12"/>
  <c r="BQ74" i="12" s="1"/>
  <c r="BM75" i="12"/>
  <c r="BQ75" i="12" s="1"/>
  <c r="BM76" i="12"/>
  <c r="BQ76" i="12" s="1"/>
  <c r="BM77" i="12"/>
  <c r="BQ77" i="12" s="1"/>
  <c r="BM78" i="12"/>
  <c r="BQ78" i="12" s="1"/>
  <c r="BM79" i="12"/>
  <c r="BQ79" i="12" s="1"/>
  <c r="BM4" i="12"/>
  <c r="BQ4" i="12" s="1"/>
  <c r="I13" i="8"/>
  <c r="D13" i="7"/>
  <c r="C13" i="7"/>
  <c r="C13" i="5"/>
  <c r="A15" i="8" l="1"/>
  <c r="A18" i="8" s="1"/>
  <c r="A19" i="8" s="1"/>
  <c r="A20" i="8" s="1"/>
  <c r="A21" i="8" s="1"/>
  <c r="A22" i="8" s="1"/>
  <c r="A23" i="8" s="1"/>
  <c r="A24" i="8" s="1"/>
  <c r="G72" i="24"/>
  <c r="BS80" i="12"/>
  <c r="E26" i="20"/>
  <c r="BO80" i="12"/>
  <c r="G76" i="24"/>
  <c r="H16" i="21"/>
  <c r="J16" i="21" s="1"/>
  <c r="J15" i="21"/>
  <c r="F18" i="21" s="1"/>
  <c r="J12" i="21"/>
  <c r="J11" i="21"/>
  <c r="J10" i="21"/>
  <c r="J9" i="21"/>
  <c r="J8" i="21"/>
  <c r="BT6" i="12"/>
  <c r="BT8" i="12"/>
  <c r="BT10" i="12"/>
  <c r="BT12" i="12"/>
  <c r="BT14" i="12"/>
  <c r="BT16" i="12"/>
  <c r="BT18" i="12"/>
  <c r="BT20" i="12"/>
  <c r="BT22" i="12"/>
  <c r="BT24" i="12"/>
  <c r="BT26" i="12"/>
  <c r="BT28" i="12"/>
  <c r="BT30" i="12"/>
  <c r="BT32" i="12"/>
  <c r="BT34" i="12"/>
  <c r="BT36" i="12"/>
  <c r="BT38" i="12"/>
  <c r="BT40" i="12"/>
  <c r="BT42" i="12"/>
  <c r="BT44" i="12"/>
  <c r="BT46" i="12"/>
  <c r="BT48" i="12"/>
  <c r="BT50" i="12"/>
  <c r="BT52" i="12"/>
  <c r="BT54" i="12"/>
  <c r="BT56" i="12"/>
  <c r="BT59" i="12"/>
  <c r="BT61" i="12"/>
  <c r="BT63" i="12"/>
  <c r="BT65" i="12"/>
  <c r="BT67" i="12"/>
  <c r="BT69" i="12"/>
  <c r="BT71" i="12"/>
  <c r="BT73" i="12"/>
  <c r="BT75" i="12"/>
  <c r="BT77" i="12"/>
  <c r="BT79" i="12"/>
  <c r="AI80" i="12"/>
  <c r="AJ80" i="12"/>
  <c r="AK80" i="12"/>
  <c r="AL80" i="12"/>
  <c r="AD80" i="12"/>
  <c r="AE80" i="12"/>
  <c r="AF80" i="12"/>
  <c r="AG80" i="12"/>
  <c r="BN4" i="12"/>
  <c r="BR4" i="12" s="1"/>
  <c r="BT4" i="12" s="1"/>
  <c r="AP80" i="12"/>
  <c r="AQ80" i="12"/>
  <c r="AR80" i="12"/>
  <c r="AO80" i="12"/>
  <c r="I10" i="4"/>
  <c r="C32" i="20" s="1"/>
  <c r="AM80" i="12"/>
  <c r="AH80" i="12"/>
  <c r="AC80" i="12"/>
  <c r="W80" i="12"/>
  <c r="S80" i="12"/>
  <c r="T80" i="12"/>
  <c r="U80" i="12"/>
  <c r="V80" i="12"/>
  <c r="X80" i="12"/>
  <c r="Y80" i="12"/>
  <c r="Z80" i="12"/>
  <c r="AA80" i="12"/>
  <c r="AB80" i="12"/>
  <c r="I7" i="4"/>
  <c r="I8" i="4"/>
  <c r="F31" i="8" s="1"/>
  <c r="I9" i="4"/>
  <c r="G75" i="24" s="1"/>
  <c r="I11" i="4"/>
  <c r="I25" i="8"/>
  <c r="F32" i="8" s="1"/>
  <c r="E16" i="4"/>
  <c r="I13" i="4"/>
  <c r="Q28" i="7"/>
  <c r="R28" i="7" s="1"/>
  <c r="A15" i="7"/>
  <c r="A16" i="7" s="1"/>
  <c r="A17" i="7" s="1"/>
  <c r="A18" i="7" s="1"/>
  <c r="Q35" i="7"/>
  <c r="R35" i="7" s="1"/>
  <c r="K15" i="5"/>
  <c r="L15" i="5" s="1"/>
  <c r="K16" i="5"/>
  <c r="L16" i="5" s="1"/>
  <c r="K23" i="5"/>
  <c r="L23" i="5" s="1"/>
  <c r="K24" i="5"/>
  <c r="L24" i="5" s="1"/>
  <c r="K25" i="5"/>
  <c r="L25" i="5" s="1"/>
  <c r="K14" i="5"/>
  <c r="L14" i="5" s="1"/>
  <c r="J26" i="5"/>
  <c r="E9" i="15"/>
  <c r="E12" i="15"/>
  <c r="E13" i="15"/>
  <c r="E11" i="15"/>
  <c r="E6" i="15"/>
  <c r="E37" i="15"/>
  <c r="E41" i="15"/>
  <c r="E42" i="15"/>
  <c r="E43" i="15"/>
  <c r="E44" i="15"/>
  <c r="E45" i="15"/>
  <c r="E46" i="15"/>
  <c r="E47" i="15"/>
  <c r="E48" i="15"/>
  <c r="E49" i="15"/>
  <c r="E36" i="15"/>
  <c r="Q15" i="7"/>
  <c r="R15" i="7" s="1"/>
  <c r="Q16" i="7"/>
  <c r="R16" i="7" s="1"/>
  <c r="Q17" i="7"/>
  <c r="R17" i="7" s="1"/>
  <c r="Q18" i="7"/>
  <c r="R18" i="7" s="1"/>
  <c r="Q23" i="7"/>
  <c r="R23" i="7" s="1"/>
  <c r="Q27" i="7"/>
  <c r="R27" i="7" s="1"/>
  <c r="Q29" i="7"/>
  <c r="R29" i="7" s="1"/>
  <c r="Q30" i="7"/>
  <c r="R30" i="7" s="1"/>
  <c r="Q31" i="7"/>
  <c r="R31" i="7" s="1"/>
  <c r="Q32" i="7"/>
  <c r="R32" i="7" s="1"/>
  <c r="Q33" i="7"/>
  <c r="R33" i="7" s="1"/>
  <c r="Q34" i="7"/>
  <c r="R34" i="7" s="1"/>
  <c r="Q36" i="7"/>
  <c r="R36" i="7" s="1"/>
  <c r="Q37" i="7"/>
  <c r="R37" i="7" s="1"/>
  <c r="Q38" i="7"/>
  <c r="R38" i="7" s="1"/>
  <c r="Q14" i="7"/>
  <c r="R14" i="7" s="1"/>
  <c r="C25" i="8"/>
  <c r="F25" i="8"/>
  <c r="H25" i="8"/>
  <c r="P80" i="12"/>
  <c r="Q80" i="12"/>
  <c r="R80" i="12"/>
  <c r="AN80" i="12"/>
  <c r="AS80" i="12"/>
  <c r="AZ80" i="12"/>
  <c r="BA80" i="12"/>
  <c r="BC80" i="12"/>
  <c r="BD80" i="12"/>
  <c r="H14" i="4"/>
  <c r="D26" i="5"/>
  <c r="F26" i="5"/>
  <c r="G26" i="5"/>
  <c r="H26" i="5"/>
  <c r="E7" i="4"/>
  <c r="F7" i="4"/>
  <c r="G14" i="4"/>
  <c r="E13" i="4"/>
  <c r="F13" i="4"/>
  <c r="E12" i="4"/>
  <c r="F12" i="4"/>
  <c r="E10" i="4"/>
  <c r="F10" i="4"/>
  <c r="E11" i="4"/>
  <c r="F11" i="4"/>
  <c r="E9" i="4"/>
  <c r="F9" i="4"/>
  <c r="F8" i="4"/>
  <c r="E8" i="4"/>
  <c r="C26" i="5"/>
  <c r="A15" i="5"/>
  <c r="A16" i="5" s="1"/>
  <c r="A17" i="5" s="1"/>
  <c r="A21" i="5" s="1"/>
  <c r="A22" i="5" s="1"/>
  <c r="A23" i="5" s="1"/>
  <c r="A24" i="5" s="1"/>
  <c r="A25" i="5" s="1"/>
  <c r="I12" i="4"/>
  <c r="A24" i="7" l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F33" i="8"/>
  <c r="G77" i="24"/>
  <c r="E14" i="15"/>
  <c r="C33" i="20"/>
  <c r="C34" i="20" s="1"/>
  <c r="BT57" i="12"/>
  <c r="BT47" i="12"/>
  <c r="BT39" i="12"/>
  <c r="BT33" i="12"/>
  <c r="BT25" i="12"/>
  <c r="BT19" i="12"/>
  <c r="BT17" i="12"/>
  <c r="BT15" i="12"/>
  <c r="BT13" i="12"/>
  <c r="BT9" i="12"/>
  <c r="BT5" i="12"/>
  <c r="BT53" i="12"/>
  <c r="BT49" i="12"/>
  <c r="BT43" i="12"/>
  <c r="BT37" i="12"/>
  <c r="BT29" i="12"/>
  <c r="BT23" i="12"/>
  <c r="BT7" i="12"/>
  <c r="BT78" i="12"/>
  <c r="BT76" i="12"/>
  <c r="BT74" i="12"/>
  <c r="BT72" i="12"/>
  <c r="BT70" i="12"/>
  <c r="BT68" i="12"/>
  <c r="BT66" i="12"/>
  <c r="BT64" i="12"/>
  <c r="BT62" i="12"/>
  <c r="BT60" i="12"/>
  <c r="BT55" i="12"/>
  <c r="BT51" i="12"/>
  <c r="BT45" i="12"/>
  <c r="BT41" i="12"/>
  <c r="BT35" i="12"/>
  <c r="BT31" i="12"/>
  <c r="BT27" i="12"/>
  <c r="BT21" i="12"/>
  <c r="BT11" i="12"/>
  <c r="BP80" i="12"/>
  <c r="BT58" i="12"/>
  <c r="E50" i="15"/>
  <c r="I21" i="4"/>
  <c r="H21" i="4"/>
  <c r="BR80" i="12"/>
  <c r="BQ80" i="12"/>
  <c r="BN80" i="12"/>
  <c r="BM80" i="12"/>
  <c r="Q39" i="7"/>
  <c r="R39" i="7"/>
  <c r="M48" i="7" s="1"/>
  <c r="K26" i="5"/>
  <c r="L26" i="5"/>
  <c r="H33" i="5" s="1"/>
  <c r="J13" i="21"/>
  <c r="I18" i="21"/>
  <c r="J18" i="21"/>
  <c r="E14" i="4"/>
  <c r="F14" i="4"/>
  <c r="I14" i="4"/>
  <c r="E53" i="15" l="1"/>
  <c r="H35" i="5"/>
  <c r="M36" i="26"/>
  <c r="M46" i="7"/>
  <c r="M34" i="26"/>
  <c r="BT80" i="12"/>
  <c r="BT82" i="12" s="1"/>
  <c r="BS85" i="12" s="1"/>
  <c r="J19" i="21"/>
  <c r="D18" i="4" s="1"/>
  <c r="J20" i="21" l="1"/>
  <c r="E17" i="4" s="1"/>
  <c r="E18" i="4"/>
  <c r="E19" i="4" l="1"/>
  <c r="I16" i="4" s="1"/>
  <c r="H19" i="4" l="1"/>
  <c r="I19" i="4"/>
  <c r="I23" i="4" s="1"/>
  <c r="M33" i="26" s="1"/>
  <c r="M37" i="26" s="1"/>
  <c r="H23" i="4" l="1"/>
  <c r="BS84" i="12" s="1"/>
  <c r="BS86" i="12" s="1"/>
  <c r="M45" i="7"/>
  <c r="M49" i="7" s="1"/>
  <c r="E52" i="15"/>
  <c r="E54" i="15" s="1"/>
  <c r="H32" i="5"/>
  <c r="H36" i="5" s="1"/>
  <c r="I2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domenico gattuso</author>
  </authors>
  <commentList>
    <comment ref="K6" authorId="0" shapeId="0" xr:uid="{E1A5213A-8BF5-497B-9595-7B58C2E98F4F}">
      <text>
        <r>
          <rPr>
            <b/>
            <sz val="9"/>
            <color indexed="81"/>
            <rFont val="Tahoma"/>
            <family val="2"/>
          </rPr>
          <t>Inserire "SI" se si prevede l'utilizzo del nuovo CCNL 2019/21</t>
        </r>
      </text>
    </comment>
    <comment ref="K8" authorId="0" shapeId="0" xr:uid="{7DCAB792-F74D-47AE-9E85-1B4904CF0380}">
      <text>
        <r>
          <rPr>
            <b/>
            <sz val="9"/>
            <color indexed="81"/>
            <rFont val="Tahoma"/>
            <family val="2"/>
          </rPr>
          <t>inserire DSGA o FF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 xr:uid="{83A89EDF-90F4-4FA7-BC57-6D635B8C75CD}">
      <text>
        <r>
          <rPr>
            <b/>
            <sz val="9"/>
            <color indexed="81"/>
            <rFont val="Tahoma"/>
            <family val="2"/>
          </rPr>
          <t>Inserire "SI o "NO"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domenico gattuso</author>
    <author>Domenico Gattuso</author>
  </authors>
  <commentList>
    <comment ref="H14" authorId="0" shapeId="0" xr:uid="{7069EE48-0E04-46E8-AE6F-EE73B2CBF2FE}">
      <text>
        <r>
          <rPr>
            <sz val="9"/>
            <color indexed="81"/>
            <rFont val="Tahoma"/>
            <family val="2"/>
          </rPr>
          <t>il totale economie A.P. deve corrispondere al totale del piano di riparto da 2549 a 2556</t>
        </r>
      </text>
    </comment>
    <comment ref="C18" authorId="1" shapeId="0" xr:uid="{A8DC8ABF-A91C-476F-A6B8-DD63AF6745DC}">
      <text>
        <r>
          <rPr>
            <sz val="9"/>
            <color indexed="81"/>
            <rFont val="Tahoma"/>
            <family val="2"/>
          </rPr>
          <t>Inserire i giorni di sostituzione del DSGA o DSGAFF</t>
        </r>
      </text>
    </comment>
    <comment ref="G20" authorId="0" shapeId="0" xr:uid="{CAA4D1A1-B465-4D61-9230-AD4107479C45}">
      <text>
        <r>
          <rPr>
            <b/>
            <sz val="9"/>
            <color indexed="81"/>
            <rFont val="Tahoma"/>
            <family val="2"/>
          </rPr>
          <t>Se la Valorizzazione non è unita al FIS, lasciare il valore "0"</t>
        </r>
      </text>
    </comment>
    <comment ref="G22" authorId="0" shapeId="0" xr:uid="{2679C861-7331-4E0A-BF0F-46C876244022}">
      <text>
        <r>
          <rPr>
            <b/>
            <sz val="9"/>
            <color indexed="81"/>
            <rFont val="Tahoma"/>
            <family val="2"/>
          </rPr>
          <t>la somma delle Economie Docenti ed ATA, dovrà corrispondere alle Economie FIS (H7)</t>
        </r>
      </text>
    </comment>
    <comment ref="C29" authorId="0" shapeId="0" xr:uid="{1232ABCC-5DF9-4FAB-BC5F-B31DB224BC85}">
      <text>
        <r>
          <rPr>
            <b/>
            <sz val="9"/>
            <color indexed="81"/>
            <rFont val="Tahoma"/>
            <family val="2"/>
          </rPr>
          <t>inserendo il nominativo, verrà ripetuto in tutti i fogli</t>
        </r>
      </text>
    </comment>
    <comment ref="H29" authorId="0" shapeId="0" xr:uid="{2B82ED59-9C10-4042-8D04-A193E07D7CD3}">
      <text>
        <r>
          <rPr>
            <b/>
            <sz val="9"/>
            <color indexed="81"/>
            <rFont val="Tahoma"/>
            <family val="2"/>
          </rPr>
          <t>Inserendo il nominativo, verrà ripetuto in tutti i fogli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domenico gattuso</author>
  </authors>
  <commentList>
    <comment ref="BP3" authorId="0" shapeId="0" xr:uid="{4D2A6EDE-C3C8-4674-A03B-34B2A5D711AD}">
      <text>
        <r>
          <rPr>
            <b/>
            <sz val="9"/>
            <color indexed="81"/>
            <rFont val="Tahoma"/>
            <family val="2"/>
          </rPr>
          <t>Inserire manualmente gli importi forfettari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A13" authorId="0" shapeId="0" xr:uid="{C1A7494E-3952-4F5D-A61E-0D455D34A824}">
      <text>
        <r>
          <rPr>
            <sz val="10"/>
            <rFont val="Arial"/>
            <family val="2"/>
          </rPr>
          <t xml:space="preserve">controllare il cedolino del docente, per recuperare l’esatta fascia stipendiale </t>
        </r>
      </text>
    </comment>
    <comment ref="C26" authorId="0" shapeId="0" xr:uid="{B7903858-0C38-4CCB-8289-DE90F31FCE2B}">
      <text>
        <r>
          <rPr>
            <sz val="10"/>
            <rFont val="Arial"/>
            <family val="2"/>
          </rPr>
          <t>Inserire il costo orario descritto nella tabella superiore, in base alla fascia stipendiale del Docente</t>
        </r>
      </text>
    </comment>
  </commentList>
</comments>
</file>

<file path=xl/sharedStrings.xml><?xml version="1.0" encoding="utf-8"?>
<sst xmlns="http://schemas.openxmlformats.org/spreadsheetml/2006/main" count="562" uniqueCount="257">
  <si>
    <t>Quota Incarichi specifici ATA</t>
  </si>
  <si>
    <t>INCARICO</t>
  </si>
  <si>
    <t>importo
lordo dip.</t>
  </si>
  <si>
    <t>** gli importi di cui sopra verranno liquidati proporzionalmente al servizio prestato</t>
  </si>
  <si>
    <t>TOTALE INCARICHI SPECIFICI ATA</t>
  </si>
  <si>
    <t>TOTALE</t>
  </si>
  <si>
    <t>LORDO DIPENDENTE</t>
  </si>
  <si>
    <t>CAPITOLO</t>
  </si>
  <si>
    <t>PIANO
GESTIONALE</t>
  </si>
  <si>
    <t>OGGETTO</t>
  </si>
  <si>
    <t> 5</t>
  </si>
  <si>
    <t>FIS</t>
  </si>
  <si>
    <t>FUNZIONI STRUMENTALI</t>
  </si>
  <si>
    <t>INCARICHI
SPECIFICI</t>
  </si>
  <si>
    <t>PROGETTI AREE A RISCHIO FORTE PROC. IMMIGR.</t>
  </si>
  <si>
    <t>ORE ECCEDENTI PER SOST. DOCENTI ASSENTI</t>
  </si>
  <si>
    <t>ATA</t>
  </si>
  <si>
    <t>FIS da Contrattare</t>
  </si>
  <si>
    <t>ASSISTENTI AMMINISTRATIVI</t>
  </si>
  <si>
    <t>NR.</t>
  </si>
  <si>
    <t>totale ore</t>
  </si>
  <si>
    <t>Importo complessivo lordo dipendente</t>
  </si>
  <si>
    <t>TOTALI</t>
  </si>
  <si>
    <t>a) Eventuali assenze</t>
  </si>
  <si>
    <t>b) Controlli da parte dell'Amministrazione</t>
  </si>
  <si>
    <t>c) A consuntivo delle ore effettivamente svolte</t>
  </si>
  <si>
    <t>Ripartizione Assistenti Amministrativi</t>
  </si>
  <si>
    <t>Ripartizione Collaboratori Scolastici</t>
  </si>
  <si>
    <t>Il Direttore SGA</t>
  </si>
  <si>
    <t>Il Dirigente Scolastico</t>
  </si>
  <si>
    <t>Totale</t>
  </si>
  <si>
    <t>Importo orario</t>
  </si>
  <si>
    <t>Assistenti  Amministrativi</t>
  </si>
  <si>
    <t>Collaboratori Scolastici</t>
  </si>
  <si>
    <t>1a pos.</t>
  </si>
  <si>
    <t>2a pos.</t>
  </si>
  <si>
    <t>COLLABORATORI SCOLASTICI</t>
  </si>
  <si>
    <t>PRIMO COLLABORATORE DS</t>
  </si>
  <si>
    <t>IMPORTI FORFETTARI</t>
  </si>
  <si>
    <t>IMPORTI ORARI FUNZIONALI</t>
  </si>
  <si>
    <t>IMPORTI ORARI DI INSEGNAMENTO</t>
  </si>
  <si>
    <t>TOTALE X DIPENDENTE</t>
  </si>
  <si>
    <t>TOTALE ORE FUNZIONALI</t>
  </si>
  <si>
    <t>IMPORTO ORARIO</t>
  </si>
  <si>
    <t>TIPOLOGIA ATTIVITA’</t>
  </si>
  <si>
    <t>TOTALE ORE INSEGNAMENTO</t>
  </si>
  <si>
    <t>X</t>
  </si>
  <si>
    <t xml:space="preserve">1) Tutti gli incentivi verranno erogati in base al lavoro effettivamente svolto. </t>
  </si>
  <si>
    <t>VALORIZZAZIONE</t>
  </si>
  <si>
    <t>Unità</t>
  </si>
  <si>
    <t>ore</t>
  </si>
  <si>
    <t>RICHIESTA DISPONIBILITA'
ATTIVITA' AGGIUNTIVE</t>
  </si>
  <si>
    <t>ATTUAZIONE PTOF - VALUTAZIONE ED AUTOVALUTAZIONE</t>
  </si>
  <si>
    <t>ATTUAZIONE PTOF - INTERNALIZZAZIONE DEL  CURRICULO</t>
  </si>
  <si>
    <t>costo orario</t>
  </si>
  <si>
    <t>(5)(13)</t>
  </si>
  <si>
    <t>IMPORTO
4/12</t>
  </si>
  <si>
    <t>IMPORTO
8/12</t>
  </si>
  <si>
    <t>COMPLESSIVO
A.S. 2023/24</t>
  </si>
  <si>
    <t>A.S. 2023/24</t>
  </si>
  <si>
    <t>MOF</t>
  </si>
  <si>
    <t>CALCOLO QUOTA VARIABILE</t>
  </si>
  <si>
    <t>a) Azienda agraria</t>
  </si>
  <si>
    <t>b) Convitti ed educandati annessi</t>
  </si>
  <si>
    <t>c) Istituti verticalizzati ed istituti con almeno due punti di erogazione del servizio scolastico, istituti di secondo grado aggregati e istituti tecnici, professionali e d'arte con laboratori e/o reparti di lavorazione</t>
  </si>
  <si>
    <t>d) Istituzioni non rientranti nelle tipologie di cui alla lettera c)</t>
  </si>
  <si>
    <t>e) Complessità organizzativa valore unitario da moltiplicare per il numero del personale docente e ATA in organico di diritto</t>
  </si>
  <si>
    <t>TOT. QUOTA VARIABILE LORDO DIP.</t>
  </si>
  <si>
    <t xml:space="preserve">CALCOLO QUOTA FISSA </t>
  </si>
  <si>
    <t>Quota fissa spettante al D.S.G.A.</t>
  </si>
  <si>
    <t>Compenso individuale accessorio</t>
  </si>
  <si>
    <t>x</t>
  </si>
  <si>
    <t>Differenza</t>
  </si>
  <si>
    <t>-</t>
  </si>
  <si>
    <t>TOTALE QUOTA FISSA LORDO DIP.</t>
  </si>
  <si>
    <t>da 2549 a 2556</t>
  </si>
  <si>
    <t>TOTALI
anno corrente</t>
  </si>
  <si>
    <t>Ripartizione
Valorizzazione</t>
  </si>
  <si>
    <t xml:space="preserve">Ripartizione
FIS </t>
  </si>
  <si>
    <t>INDENNITA' DI DIREZIONE DSGA + SOST. DSGA</t>
  </si>
  <si>
    <t>Totale da Contrattare</t>
  </si>
  <si>
    <t>FIS DA CONTRATTARE</t>
  </si>
  <si>
    <t>Docenti</t>
  </si>
  <si>
    <t>Totale quote
Docenti ed ATA</t>
  </si>
  <si>
    <t>ECONOMIE A.P.</t>
  </si>
  <si>
    <t>compilare solo le parti in giallo, per tutti i fogli di lavoro</t>
  </si>
  <si>
    <t xml:space="preserve">INDENNITA' DI DIREZIONE DSGA e DSGAFF
A.S. 2023/24 </t>
  </si>
  <si>
    <t>DSGA</t>
  </si>
  <si>
    <t>FF</t>
  </si>
  <si>
    <t>+</t>
  </si>
  <si>
    <t>Totale FIS Complessivo a.s. 2023/24</t>
  </si>
  <si>
    <t>TOTALE INDENNITA' A.S. 2023/24</t>
  </si>
  <si>
    <t>Fondo di Istituto - ATA
a.s. 2023/24</t>
  </si>
  <si>
    <t>INCARICHI SPECIFICI  a.s. 2023/24</t>
  </si>
  <si>
    <t>Budget disponibile personale A.T.A. 2023/24</t>
  </si>
  <si>
    <t>PROSPETTO FIS DOCENTI A.S. 2023/24</t>
  </si>
  <si>
    <t>Prot. nr ….</t>
  </si>
  <si>
    <t>RIPARTIZIONE F.I.S. 2023/24
FUNZIONI STRUMENTALI</t>
  </si>
  <si>
    <t>Budget utilizzato 2023/24</t>
  </si>
  <si>
    <t xml:space="preserve"> ORE ECCEDENTI PER SOST. COLLEGHI ASSENTI - NOIPA - CAP. 25xx/6</t>
  </si>
  <si>
    <t>CCNL SCUOLA aggiornato agli aumenti stipendiali
G.U. 296/2022 dal 01/02/2023</t>
  </si>
  <si>
    <t>Stipendio
Mensile LD</t>
  </si>
  <si>
    <t>Base calcolo</t>
  </si>
  <si>
    <t>1/65</t>
  </si>
  <si>
    <t>TABELLA DI LIQUIDAZIONE ORE ECCEDENTI PER SOST.E COLLEGHI ASSENTI</t>
  </si>
  <si>
    <t>Budget disponibile</t>
  </si>
  <si>
    <t>Cognome e Nome</t>
  </si>
  <si>
    <t>Ore
Svolte</t>
  </si>
  <si>
    <t>compenso
Lordo dip.</t>
  </si>
  <si>
    <t>Base calcolo
1/78</t>
  </si>
  <si>
    <t>10% su 
Base cal</t>
  </si>
  <si>
    <t>Fascia 0-8</t>
  </si>
  <si>
    <t>Fascia 9-14</t>
  </si>
  <si>
    <t>Fascia 15-20</t>
  </si>
  <si>
    <t>Fascia 21-27</t>
  </si>
  <si>
    <t>Fascia 28-34</t>
  </si>
  <si>
    <t>Da 35</t>
  </si>
  <si>
    <t>Docenti di Ed. Fisica</t>
  </si>
  <si>
    <t>Economie a.s. 2023/24</t>
  </si>
  <si>
    <t>Ministero dell'Istruzione e del Merito</t>
  </si>
  <si>
    <t>RIPARTIZIONE F.I.S.
a.s. 2023/2024</t>
  </si>
  <si>
    <t>RIPARTIZIONE F.I.S.
a.s. 2023/24</t>
  </si>
  <si>
    <t>AREA A RISCHIO FORTE PROCESSO IMMIGRATORIO
a.s. 2023/24</t>
  </si>
  <si>
    <t>STAFF
(compenso forfettario)</t>
  </si>
  <si>
    <t>Riepilogo generale incarichi specifici a.s. 2023/24</t>
  </si>
  <si>
    <t>imp.to
art. 7/2</t>
  </si>
  <si>
    <t>imp.to
art. 7</t>
  </si>
  <si>
    <t>ATTIVITA' FUNZIONALI
(compensi a € 17,50/h o 19,25/h)</t>
  </si>
  <si>
    <t>ATTIVITA' DI
INSEGNAMENTO
(compensi a € 35,00/h o 38,50/h)</t>
  </si>
  <si>
    <t>ATTIVITA' DI
RECUPERO
(compensi a € 50,00/h o € 55,00/h)</t>
  </si>
  <si>
    <t>IMPORTI ORARI ATTIVITA' DI RECUPERO</t>
  </si>
  <si>
    <t>TOTALE ORE DI RECUPERO</t>
  </si>
  <si>
    <t>FUNZIONE STRUMENTALE</t>
  </si>
  <si>
    <t>BENESSERE
 STUDENTI</t>
  </si>
  <si>
    <t>MATEMATICA</t>
  </si>
  <si>
    <t>ITALIANO</t>
  </si>
  <si>
    <t>Indennità di Direzione</t>
  </si>
  <si>
    <t>Via …......................., cap…... Provincia</t>
  </si>
  <si>
    <t>tel. …................</t>
  </si>
  <si>
    <t>sito web:…............</t>
  </si>
  <si>
    <t>mail: ….......................... Pec …..................................</t>
  </si>
  <si>
    <t>Istituto …...............................................</t>
  </si>
  <si>
    <t>Istituto …......</t>
  </si>
  <si>
    <t>Via ….................., cap …........ Prov …..............</t>
  </si>
  <si>
    <t>tel …..................</t>
  </si>
  <si>
    <t>sito web:….................................</t>
  </si>
  <si>
    <t>mail: …............................ - ….................................</t>
  </si>
  <si>
    <t>Via ….................. - cap ….............. Prov …...............</t>
  </si>
  <si>
    <t>Istituto ….....................</t>
  </si>
  <si>
    <t>tel ….......................</t>
  </si>
  <si>
    <t>sito web: …..............................</t>
  </si>
  <si>
    <t>mail: …......................... - …...............................</t>
  </si>
  <si>
    <t>Nome e Cognome</t>
  </si>
  <si>
    <t>Istituto ….............................</t>
  </si>
  <si>
    <t>Via …........................  - cap …................. Provincia ….............................</t>
  </si>
  <si>
    <t>tel …........................</t>
  </si>
  <si>
    <t>sito web: …................................</t>
  </si>
  <si>
    <t>mail: …......................... - …..................................</t>
  </si>
  <si>
    <r>
      <t>2.</t>
    </r>
    <r>
      <rPr>
        <b/>
        <sz val="10"/>
        <color indexed="8"/>
        <rFont val="Palatino Linotype"/>
        <family val="1"/>
      </rPr>
      <t xml:space="preserve">    </t>
    </r>
    <r>
      <rPr>
        <b/>
        <u/>
        <sz val="10"/>
        <color indexed="8"/>
        <rFont val="Palatino Linotype"/>
        <family val="1"/>
      </rPr>
      <t>Collaboratori scolastici</t>
    </r>
  </si>
  <si>
    <t>Totale disponibile a.s. 2023/24</t>
  </si>
  <si>
    <t>Totale programmato a.s. 2023/24</t>
  </si>
  <si>
    <t>Totale utilizzato a.s. 2023/24</t>
  </si>
  <si>
    <t>Budget disponibile Fnzioni strumentali  2023/24</t>
  </si>
  <si>
    <t>Budget disponibile Area a rischio  2023/24</t>
  </si>
  <si>
    <t>Budget utilizzato a.s. 2023/24</t>
  </si>
  <si>
    <t>Budget disponibile a.s. 2023/24</t>
  </si>
  <si>
    <t>RIEPILOGO FIS ATA</t>
  </si>
  <si>
    <t>RIEPILOGO FUNZIONI STRUMENTALI</t>
  </si>
  <si>
    <t>RIEPILOGO AREA A RISCHIO</t>
  </si>
  <si>
    <t>Gli importi sono stati indicati nella nota MIUR prot. 25954 del 29/09/2023</t>
  </si>
  <si>
    <t>incarico</t>
  </si>
  <si>
    <t>attività 1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</si>
  <si>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</si>
  <si>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</si>
  <si>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</si>
  <si>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</si>
  <si>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</si>
  <si>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</si>
  <si>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</si>
  <si>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</si>
  <si>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attività 10</t>
  </si>
  <si>
    <t>attività 11</t>
  </si>
  <si>
    <t>attività 12</t>
  </si>
  <si>
    <t>attività 13</t>
  </si>
  <si>
    <t>attività 14</t>
  </si>
  <si>
    <t>Budget contrattato a.s. 2023/24</t>
  </si>
  <si>
    <t>SECONDO COLLABORATORE DS</t>
  </si>
  <si>
    <t>COGNOME E NOME</t>
  </si>
  <si>
    <t>Previsione ind. Sost. DSGA
base calcolo giornaliero</t>
  </si>
  <si>
    <t>Compilare la cella adiacente, se il calcolo Ind. è rivolto ad un DSGA o FF -&gt;</t>
  </si>
  <si>
    <t>Compilare la cella adiacente, se si prevede il compenso per sost. DSGA -&gt;</t>
  </si>
  <si>
    <t>SCELTA CCNL</t>
  </si>
  <si>
    <t>SI</t>
  </si>
  <si>
    <t>COGNOME  E NOME</t>
  </si>
  <si>
    <t>Valorizzazione quote Docenti ed ATA</t>
  </si>
  <si>
    <t>1) Tutti gli incentivi verranno erogati in base al lavoro effettivamente svolto. Parametro per la valutazione:</t>
  </si>
  <si>
    <t xml:space="preserve">Ripartizione quote Docenti e ATA      </t>
  </si>
  <si>
    <t>Economie FIS anni precedenti</t>
  </si>
  <si>
    <t>ASSISTENTI TECNICI</t>
  </si>
  <si>
    <t>Ripartizione Assistenti Tecnici</t>
  </si>
  <si>
    <t>Ripartizione Assitenti Tecnici</t>
  </si>
  <si>
    <t>Assistenti Tecnici</t>
  </si>
  <si>
    <t>Assistenti  Tecnico</t>
  </si>
  <si>
    <t>incarico 1</t>
  </si>
  <si>
    <t>incarico 3</t>
  </si>
  <si>
    <t>incarico 4</t>
  </si>
  <si>
    <t>incarico 5</t>
  </si>
  <si>
    <t>incarico 6</t>
  </si>
  <si>
    <t>incarico 2</t>
  </si>
  <si>
    <t>incarico 7</t>
  </si>
  <si>
    <t>incarico 8</t>
  </si>
  <si>
    <t>incarico 9</t>
  </si>
  <si>
    <t>incarico 10</t>
  </si>
  <si>
    <t>incarico 11</t>
  </si>
  <si>
    <t>incarico 12</t>
  </si>
  <si>
    <t>Assistente  Amministrativo</t>
  </si>
  <si>
    <t>Collaboratore Scolastico</t>
  </si>
  <si>
    <t>ISTITUTO STATALE DI ……………………………..</t>
  </si>
  <si>
    <t>Via…… , città….</t>
  </si>
  <si>
    <t>Tel…. Fax…</t>
  </si>
  <si>
    <t>sito web: www………</t>
  </si>
  <si>
    <t>mail istituzionale ………. pec istituzionale ……..</t>
  </si>
  <si>
    <t>retribuzione tabellare mensile fascia 0-8 – Docente Diplomato Superiori (ITP)</t>
  </si>
  <si>
    <t>retribuzione tabellare mensile fascia 0-8 – Docente Laureato Superiori</t>
  </si>
  <si>
    <t>Docenti Diplomati Superiori (ITP)</t>
  </si>
  <si>
    <t>Totale Docenti Diplomati Superiori (ITP)</t>
  </si>
  <si>
    <t>Docenti Laureati  II° grado</t>
  </si>
  <si>
    <t>Totale Docenti Laureati II° grado</t>
  </si>
  <si>
    <t>STAFF1</t>
  </si>
  <si>
    <t>STAFF2</t>
  </si>
  <si>
    <t>STAFF3</t>
  </si>
  <si>
    <t>STAFF4</t>
  </si>
  <si>
    <t>STAFF5</t>
  </si>
  <si>
    <t>STAFF6</t>
  </si>
  <si>
    <t>STAFF7</t>
  </si>
  <si>
    <t>STAFF8</t>
  </si>
  <si>
    <t>STAFF9</t>
  </si>
  <si>
    <t>STAFF10</t>
  </si>
  <si>
    <t>STAFF11</t>
  </si>
  <si>
    <t>STAFF 12</t>
  </si>
  <si>
    <t>CALCOLO ORARIO PRATICA SPORTIVA DOC. LAUREATI DI 2° GRADO - NOIPA - CAP. 25xx/12</t>
  </si>
  <si>
    <t>STIPENDIO TABELLARE + IIS – DOCENTE II grado</t>
  </si>
  <si>
    <t>TABELLA LIQUIDAZIONE PRATICA SPORTIVA DOCENTI LAUREATI DI 2° GRADO</t>
  </si>
  <si>
    <t>ATTIVITA' COMPLEMENTARI DI ED. FISICA</t>
  </si>
  <si>
    <t>TOTALE
ORE</t>
  </si>
  <si>
    <t>TOTALE
FIS DOCENTI</t>
  </si>
  <si>
    <t>no</t>
  </si>
  <si>
    <t>Realizzato e curato dal DSGAFF Domenico Gattuso, per eventuali contatti:</t>
  </si>
  <si>
    <t>[domenico.gattuso@gmail.com]</t>
  </si>
  <si>
    <t>FIRMA DEI COLLABORATORI SCOLASTICI</t>
  </si>
  <si>
    <r>
      <t xml:space="preserve">Si invitano i Collaboratori Scolastici di inserire con una </t>
    </r>
    <r>
      <rPr>
        <b/>
        <sz val="10"/>
        <color indexed="8"/>
        <rFont val="Palatino Linotype"/>
        <family val="1"/>
      </rPr>
      <t>"X"</t>
    </r>
    <r>
      <rPr>
        <sz val="10"/>
        <color indexed="8"/>
        <rFont val="Palatino Linotype"/>
        <family val="1"/>
      </rPr>
      <t xml:space="preserve"> la loro disponibilità di svolgere le attività aggiuntive previste per l'a.s. 2023/24 entro il </t>
    </r>
    <r>
      <rPr>
        <b/>
        <sz val="10"/>
        <color indexed="8"/>
        <rFont val="Palatino Linotype"/>
        <family val="1"/>
      </rPr>
      <t>21/10/2023</t>
    </r>
  </si>
  <si>
    <t xml:space="preserve"> Tramite l'inserimento di alcune risposte nelle gialle celle sottostanti, è possibile utilizzare:
 - i piani tariffari del CCNL 2006/09 e ss o del CCNL 2019/21;
 - il calcolo dell'Indennità di Direzione, se è rivolto ad un DSGA oppure ad un DSGAFF;
 - la possibilità di prevedere quota per il sostituto DSGA;</t>
  </si>
  <si>
    <t>Compilare la cella adiacente, se si utilizzano gli importi del CCNL 2019/21</t>
  </si>
  <si>
    <t>IMPORTO COMPLESSIVO
lordo dipendente</t>
  </si>
  <si>
    <t>TIPOLOGIA ATTIVITA' AGGIUNTIVA</t>
  </si>
  <si>
    <t>TIPOLOGIA ATTIVITA’ AGGIUNTIVA</t>
  </si>
  <si>
    <t>DOCENTI
COGNOME E 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</si>
</sst>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€&quot;\ #,##0.00"/>
    <numFmt numFmtId="168" formatCode="_-[$€-410]\ * #,##0.00_-;\-[$€-410]\ * #,##0.00_-;_-[$€-410]\ * &quot;-&quot;??_-;_-@_-"/>
    <numFmt numFmtId="169" formatCode="#,##0.00\ &quot;€&quot;"/>
    <numFmt numFmtId="170" formatCode="[$€-2]\ #,##0.00;[Red]\-[$€-2]\ #,##0.00"/>
    <numFmt numFmtId="171" formatCode="_-[$€-410]\ * #,##0.00_-;\-[$€-410]\ * #,##0.00_-;_-[$€-410]\ * &quot;-&quot;??_-;_-@"/>
    <numFmt numFmtId="172" formatCode="_-[$€-2]\ * #,##0.00_-;\-[$€-2]\ * #,##0.00_-;_-[$€-2]\ * &quot;-&quot;??_-;_-@_-"/>
    <numFmt numFmtId="173" formatCode="[$€-410]\ #,##0.00;[Red]\-[$€-410]\ #,##0.00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Palatino Linotype"/>
      <family val="1"/>
    </font>
    <font>
      <sz val="11"/>
      <color theme="1"/>
      <name val="Palatino Linotype"/>
      <family val="1"/>
    </font>
    <font>
      <b/>
      <sz val="1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0"/>
      <color indexed="12"/>
      <name val="Palatino Linotype"/>
      <family val="1"/>
    </font>
    <font>
      <b/>
      <sz val="11"/>
      <color rgb="FFFF0000"/>
      <name val="Palatino Linotype"/>
      <family val="1"/>
    </font>
    <font>
      <b/>
      <sz val="12"/>
      <color rgb="FFFF0000"/>
      <name val="Palatino Linotype"/>
      <family val="1"/>
    </font>
    <font>
      <b/>
      <sz val="11"/>
      <color theme="1"/>
      <name val="Palatino Linotype"/>
      <family val="1"/>
    </font>
    <font>
      <b/>
      <sz val="1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26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4"/>
      <color rgb="FF000000"/>
      <name val="Palatino Linotype"/>
      <family val="1"/>
    </font>
    <font>
      <sz val="10"/>
      <color rgb="FF000000"/>
      <name val="Palatino Linotype"/>
      <family val="1"/>
    </font>
    <font>
      <b/>
      <sz val="11"/>
      <color rgb="FF000000"/>
      <name val="Palatino Linotype"/>
      <family val="1"/>
    </font>
    <font>
      <b/>
      <sz val="20"/>
      <color theme="1"/>
      <name val="Palatino Linotype"/>
      <family val="1"/>
    </font>
    <font>
      <b/>
      <u/>
      <sz val="10"/>
      <color indexed="8"/>
      <name val="Palatino Linotype"/>
      <family val="1"/>
    </font>
    <font>
      <b/>
      <sz val="9"/>
      <color theme="1"/>
      <name val="Palatino Linotype"/>
      <family val="1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8"/>
      <name val="Palatino Linotype"/>
      <family val="1"/>
    </font>
    <font>
      <sz val="11"/>
      <name val="Palatino Linotype"/>
      <family val="1"/>
    </font>
    <font>
      <sz val="20"/>
      <color theme="1"/>
      <name val="Palatino Linotype"/>
      <family val="1"/>
    </font>
    <font>
      <b/>
      <sz val="10"/>
      <color rgb="FFFF0000"/>
      <name val="Palatino Linotype"/>
      <family val="1"/>
    </font>
    <font>
      <b/>
      <sz val="8"/>
      <color rgb="FFFF0000"/>
      <name val="Palatino Linotype"/>
      <family val="1"/>
    </font>
    <font>
      <b/>
      <i/>
      <sz val="10"/>
      <color rgb="FF000000"/>
      <name val="Palatino Linotype"/>
      <family val="1"/>
    </font>
    <font>
      <b/>
      <sz val="14"/>
      <name val="Palatino Linotype"/>
      <family val="1"/>
    </font>
    <font>
      <b/>
      <sz val="10"/>
      <color indexed="48"/>
      <name val="Palatino Linotype"/>
      <family val="1"/>
    </font>
    <font>
      <b/>
      <sz val="10"/>
      <color indexed="17"/>
      <name val="Palatino Linotype"/>
      <family val="1"/>
    </font>
    <font>
      <b/>
      <sz val="10"/>
      <color theme="3"/>
      <name val="Palatino Linotype"/>
      <family val="1"/>
    </font>
    <font>
      <b/>
      <sz val="10"/>
      <color indexed="10"/>
      <name val="Palatino Linotype"/>
      <family val="1"/>
    </font>
    <font>
      <sz val="10"/>
      <color indexed="12"/>
      <name val="Palatino Linotype"/>
      <family val="1"/>
    </font>
    <font>
      <sz val="10"/>
      <color indexed="48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8"/>
      <color theme="1"/>
      <name val="Palatino Linotype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Palatino Linotype"/>
      <family val="1"/>
    </font>
    <font>
      <u/>
      <sz val="11"/>
      <color theme="10"/>
      <name val="Palatino Linotype"/>
      <family val="1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40"/>
      </patternFill>
    </fill>
    <fill>
      <patternFill patternType="solid">
        <fgColor rgb="FFFFFF99"/>
        <bgColor rgb="FF000000"/>
      </patternFill>
    </fill>
    <fill>
      <patternFill patternType="solid">
        <fgColor theme="0" tint="-4.9989318521683403E-2"/>
        <bgColor indexed="4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A6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0" tint="-4.9989318521683403E-2"/>
        <bgColor rgb="FFCCCCCC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FF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53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43" xfId="6" applyFont="1" applyFill="1" applyBorder="1" applyAlignment="1" applyProtection="1">
      <alignment vertical="center"/>
    </xf>
    <xf numFmtId="165" fontId="10" fillId="0" borderId="46" xfId="6" applyFont="1" applyFill="1" applyBorder="1" applyAlignment="1" applyProtection="1">
      <alignment vertical="center"/>
    </xf>
    <xf numFmtId="165" fontId="10" fillId="0" borderId="50" xfId="6" applyFont="1" applyFill="1" applyBorder="1" applyAlignment="1" applyProtection="1">
      <alignment vertical="center"/>
    </xf>
    <xf numFmtId="165" fontId="15" fillId="0" borderId="52" xfId="6" applyFont="1" applyFill="1" applyBorder="1" applyAlignment="1" applyProtection="1">
      <alignment vertical="center"/>
    </xf>
    <xf numFmtId="0" fontId="11" fillId="0" borderId="0" xfId="0" applyFont="1" applyAlignment="1">
      <alignment horizontal="center"/>
    </xf>
    <xf numFmtId="0" fontId="16" fillId="5" borderId="67" xfId="0" quotePrefix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165" fontId="10" fillId="0" borderId="49" xfId="6" applyFont="1" applyFill="1" applyBorder="1" applyAlignment="1" applyProtection="1">
      <alignment horizontal="center" vertical="center"/>
    </xf>
    <xf numFmtId="0" fontId="10" fillId="0" borderId="49" xfId="0" applyFont="1" applyBorder="1" applyAlignment="1">
      <alignment horizontal="center" vertical="center"/>
    </xf>
    <xf numFmtId="165" fontId="17" fillId="0" borderId="54" xfId="6" applyFont="1" applyFill="1" applyBorder="1" applyAlignment="1" applyProtection="1">
      <alignment vertical="center"/>
    </xf>
    <xf numFmtId="165" fontId="15" fillId="0" borderId="56" xfId="6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72" fontId="8" fillId="5" borderId="57" xfId="0" applyNumberFormat="1" applyFont="1" applyFill="1" applyBorder="1" applyAlignment="1">
      <alignment vertical="center"/>
    </xf>
    <xf numFmtId="172" fontId="8" fillId="5" borderId="19" xfId="0" applyNumberFormat="1" applyFont="1" applyFill="1" applyBorder="1" applyAlignment="1">
      <alignment vertical="center"/>
    </xf>
    <xf numFmtId="172" fontId="24" fillId="5" borderId="19" xfId="0" applyNumberFormat="1" applyFont="1" applyFill="1" applyBorder="1" applyAlignment="1">
      <alignment vertical="center"/>
    </xf>
    <xf numFmtId="172" fontId="16" fillId="5" borderId="19" xfId="0" applyNumberFormat="1" applyFont="1" applyFill="1" applyBorder="1" applyAlignment="1">
      <alignment vertical="center"/>
    </xf>
    <xf numFmtId="172" fontId="24" fillId="5" borderId="7" xfId="0" applyNumberFormat="1" applyFont="1" applyFill="1" applyBorder="1" applyAlignment="1">
      <alignment vertical="center"/>
    </xf>
    <xf numFmtId="165" fontId="11" fillId="14" borderId="21" xfId="6" applyFont="1" applyFill="1" applyBorder="1" applyAlignment="1">
      <alignment horizontal="left" vertical="center" wrapText="1"/>
    </xf>
    <xf numFmtId="165" fontId="11" fillId="14" borderId="21" xfId="6" applyFont="1" applyFill="1" applyBorder="1" applyAlignment="1">
      <alignment vertical="center" wrapText="1"/>
    </xf>
    <xf numFmtId="165" fontId="11" fillId="16" borderId="59" xfId="6" applyFont="1" applyFill="1" applyBorder="1" applyAlignment="1">
      <alignment horizontal="center" vertical="center" wrapText="1"/>
    </xf>
    <xf numFmtId="165" fontId="11" fillId="16" borderId="8" xfId="6" applyFont="1" applyFill="1" applyBorder="1" applyAlignment="1">
      <alignment horizontal="center" vertical="center" wrapText="1"/>
    </xf>
    <xf numFmtId="165" fontId="11" fillId="16" borderId="60" xfId="6" applyFont="1" applyFill="1" applyBorder="1" applyAlignment="1">
      <alignment horizontal="center" vertical="center" wrapText="1"/>
    </xf>
    <xf numFmtId="165" fontId="16" fillId="5" borderId="14" xfId="0" applyNumberFormat="1" applyFont="1" applyFill="1" applyBorder="1"/>
    <xf numFmtId="4" fontId="11" fillId="0" borderId="16" xfId="0" applyNumberFormat="1" applyFont="1" applyBorder="1" applyAlignment="1">
      <alignment horizontal="left" vertical="center" wrapText="1"/>
    </xf>
    <xf numFmtId="165" fontId="11" fillId="0" borderId="58" xfId="1" applyFont="1" applyFill="1" applyBorder="1" applyAlignment="1">
      <alignment vertical="center"/>
    </xf>
    <xf numFmtId="165" fontId="11" fillId="0" borderId="14" xfId="1" applyFont="1" applyFill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9" fontId="8" fillId="0" borderId="0" xfId="0" applyNumberFormat="1" applyFont="1"/>
    <xf numFmtId="0" fontId="28" fillId="0" borderId="0" xfId="0" applyFont="1" applyAlignment="1">
      <alignment horizontal="left" vertical="center" indent="2"/>
    </xf>
    <xf numFmtId="0" fontId="2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31" fillId="0" borderId="0" xfId="0" applyFont="1"/>
    <xf numFmtId="0" fontId="31" fillId="0" borderId="17" xfId="0" applyFont="1" applyBorder="1"/>
    <xf numFmtId="0" fontId="31" fillId="0" borderId="18" xfId="0" applyFont="1" applyBorder="1"/>
    <xf numFmtId="0" fontId="31" fillId="0" borderId="9" xfId="0" applyFont="1" applyBorder="1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9" xfId="0" applyFont="1" applyBorder="1"/>
    <xf numFmtId="0" fontId="17" fillId="0" borderId="0" xfId="0" applyFont="1"/>
    <xf numFmtId="0" fontId="18" fillId="0" borderId="0" xfId="0" applyFont="1"/>
    <xf numFmtId="0" fontId="8" fillId="0" borderId="3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3" borderId="0" xfId="0" applyFont="1" applyFill="1" applyAlignment="1">
      <alignment horizontal="center"/>
    </xf>
    <xf numFmtId="0" fontId="18" fillId="7" borderId="35" xfId="0" applyFont="1" applyFill="1" applyBorder="1" applyAlignment="1">
      <alignment horizontal="center" vertical="center" textRotation="90" wrapText="1"/>
    </xf>
    <xf numFmtId="0" fontId="18" fillId="4" borderId="35" xfId="0" applyFont="1" applyFill="1" applyBorder="1" applyAlignment="1">
      <alignment horizontal="center" vertical="center" textRotation="90" wrapText="1"/>
    </xf>
    <xf numFmtId="0" fontId="18" fillId="6" borderId="35" xfId="0" applyFont="1" applyFill="1" applyBorder="1" applyAlignment="1">
      <alignment horizontal="center" vertical="center" textRotation="90" wrapText="1"/>
    </xf>
    <xf numFmtId="0" fontId="18" fillId="5" borderId="35" xfId="0" applyFont="1" applyFill="1" applyBorder="1" applyAlignment="1">
      <alignment horizontal="center" vertical="center" textRotation="90" wrapText="1"/>
    </xf>
    <xf numFmtId="171" fontId="19" fillId="0" borderId="34" xfId="0" applyNumberFormat="1" applyFont="1" applyBorder="1" applyAlignment="1">
      <alignment horizontal="center" vertical="center" wrapText="1"/>
    </xf>
    <xf numFmtId="171" fontId="18" fillId="5" borderId="34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171" fontId="18" fillId="0" borderId="0" xfId="0" applyNumberFormat="1" applyFont="1" applyAlignment="1">
      <alignment horizontal="center"/>
    </xf>
    <xf numFmtId="0" fontId="11" fillId="0" borderId="8" xfId="0" applyFont="1" applyBorder="1"/>
    <xf numFmtId="167" fontId="8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4" fontId="3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73" fontId="10" fillId="0" borderId="0" xfId="0" applyNumberFormat="1" applyFont="1" applyAlignment="1">
      <alignment horizontal="right" vertical="center" wrapText="1"/>
    </xf>
    <xf numFmtId="0" fontId="36" fillId="11" borderId="38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textRotation="90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9" xfId="0" applyFont="1" applyFill="1" applyBorder="1" applyAlignment="1">
      <alignment horizontal="center" vertical="center" textRotation="90" wrapText="1"/>
    </xf>
    <xf numFmtId="0" fontId="18" fillId="6" borderId="82" xfId="0" applyFont="1" applyFill="1" applyBorder="1" applyAlignment="1">
      <alignment horizontal="center" vertical="center" textRotation="90" wrapText="1"/>
    </xf>
    <xf numFmtId="0" fontId="18" fillId="6" borderId="76" xfId="0" applyFont="1" applyFill="1" applyBorder="1" applyAlignment="1">
      <alignment horizontal="center" vertical="center" textRotation="90" wrapText="1"/>
    </xf>
    <xf numFmtId="1" fontId="10" fillId="17" borderId="10" xfId="4" applyNumberFormat="1" applyFont="1" applyFill="1" applyBorder="1" applyAlignment="1">
      <alignment horizontal="center" vertical="center"/>
    </xf>
    <xf numFmtId="1" fontId="38" fillId="0" borderId="10" xfId="4" applyNumberFormat="1" applyFont="1" applyBorder="1" applyAlignment="1">
      <alignment horizontal="center" vertical="center"/>
    </xf>
    <xf numFmtId="0" fontId="37" fillId="0" borderId="10" xfId="4" applyFont="1" applyBorder="1" applyAlignment="1">
      <alignment horizontal="center" vertical="center" wrapText="1"/>
    </xf>
    <xf numFmtId="4" fontId="11" fillId="0" borderId="19" xfId="4" applyNumberFormat="1" applyFont="1" applyBorder="1" applyAlignment="1">
      <alignment horizontal="center" vertical="center"/>
    </xf>
    <xf numFmtId="4" fontId="11" fillId="0" borderId="20" xfId="4" applyNumberFormat="1" applyFont="1" applyBorder="1" applyAlignment="1">
      <alignment horizontal="center" vertical="center"/>
    </xf>
    <xf numFmtId="4" fontId="11" fillId="0" borderId="22" xfId="4" applyNumberFormat="1" applyFont="1" applyBorder="1" applyAlignment="1">
      <alignment horizontal="center" vertical="center" wrapText="1"/>
    </xf>
    <xf numFmtId="168" fontId="11" fillId="17" borderId="22" xfId="4" applyNumberFormat="1" applyFont="1" applyFill="1" applyBorder="1" applyAlignment="1">
      <alignment horizontal="center" vertical="center"/>
    </xf>
    <xf numFmtId="0" fontId="37" fillId="0" borderId="19" xfId="4" applyFont="1" applyBorder="1" applyAlignment="1">
      <alignment horizontal="center" vertical="center" wrapText="1"/>
    </xf>
    <xf numFmtId="1" fontId="11" fillId="2" borderId="10" xfId="4" applyNumberFormat="1" applyFont="1" applyFill="1" applyBorder="1" applyAlignment="1">
      <alignment horizontal="center" vertical="center"/>
    </xf>
    <xf numFmtId="4" fontId="10" fillId="2" borderId="23" xfId="4" applyNumberFormat="1" applyFont="1" applyFill="1" applyBorder="1" applyAlignment="1">
      <alignment horizontal="center" vertical="center"/>
    </xf>
    <xf numFmtId="168" fontId="10" fillId="2" borderId="24" xfId="4" applyNumberFormat="1" applyFont="1" applyFill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0" fillId="0" borderId="0" xfId="4" applyFont="1" applyAlignment="1">
      <alignment horizontal="center" vertical="center"/>
    </xf>
    <xf numFmtId="4" fontId="10" fillId="0" borderId="0" xfId="4" applyNumberFormat="1" applyFont="1" applyAlignment="1">
      <alignment horizontal="center" vertical="center"/>
    </xf>
    <xf numFmtId="1" fontId="10" fillId="0" borderId="0" xfId="4" applyNumberFormat="1" applyFont="1" applyAlignment="1">
      <alignment horizontal="center" vertical="center"/>
    </xf>
    <xf numFmtId="4" fontId="13" fillId="0" borderId="0" xfId="4" applyNumberFormat="1" applyFont="1" applyAlignment="1">
      <alignment horizontal="center" vertical="center"/>
    </xf>
    <xf numFmtId="1" fontId="38" fillId="0" borderId="0" xfId="4" applyNumberFormat="1" applyFont="1" applyAlignment="1">
      <alignment horizontal="center" vertical="center"/>
    </xf>
    <xf numFmtId="0" fontId="38" fillId="0" borderId="0" xfId="4" applyFont="1" applyAlignment="1">
      <alignment horizontal="center" vertical="center"/>
    </xf>
    <xf numFmtId="1" fontId="42" fillId="0" borderId="0" xfId="4" applyNumberFormat="1" applyFont="1" applyAlignment="1">
      <alignment horizontal="center" vertical="center"/>
    </xf>
    <xf numFmtId="10" fontId="10" fillId="0" borderId="0" xfId="4" applyNumberFormat="1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4" fontId="11" fillId="0" borderId="0" xfId="4" applyNumberFormat="1" applyFont="1" applyAlignment="1">
      <alignment horizontal="center" vertical="center"/>
    </xf>
    <xf numFmtId="4" fontId="11" fillId="0" borderId="20" xfId="4" applyNumberFormat="1" applyFont="1" applyBorder="1" applyAlignment="1">
      <alignment horizontal="center" vertical="center" wrapText="1"/>
    </xf>
    <xf numFmtId="170" fontId="11" fillId="0" borderId="0" xfId="4" applyNumberFormat="1" applyFont="1" applyAlignment="1">
      <alignment horizontal="right" vertical="center"/>
    </xf>
    <xf numFmtId="4" fontId="11" fillId="17" borderId="2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1" fillId="19" borderId="20" xfId="4" applyNumberFormat="1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 textRotation="90" wrapText="1"/>
    </xf>
    <xf numFmtId="0" fontId="18" fillId="20" borderId="34" xfId="0" applyFont="1" applyFill="1" applyBorder="1" applyAlignment="1">
      <alignment horizontal="center" vertical="center" wrapText="1"/>
    </xf>
    <xf numFmtId="0" fontId="18" fillId="20" borderId="81" xfId="0" applyFont="1" applyFill="1" applyBorder="1" applyAlignment="1">
      <alignment horizontal="center" vertical="center" textRotation="90" wrapText="1"/>
    </xf>
    <xf numFmtId="0" fontId="18" fillId="20" borderId="78" xfId="0" applyFont="1" applyFill="1" applyBorder="1" applyAlignment="1">
      <alignment horizontal="center" vertical="center" textRotation="90" wrapText="1"/>
    </xf>
    <xf numFmtId="0" fontId="11" fillId="0" borderId="0" xfId="4" applyFont="1" applyAlignment="1">
      <alignment horizontal="center" vertical="center"/>
    </xf>
    <xf numFmtId="1" fontId="11" fillId="0" borderId="0" xfId="4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165" fontId="19" fillId="12" borderId="34" xfId="6" applyFont="1" applyFill="1" applyBorder="1" applyAlignment="1">
      <alignment horizontal="center" vertical="center" wrapText="1"/>
    </xf>
    <xf numFmtId="0" fontId="10" fillId="0" borderId="29" xfId="0" applyFont="1" applyBorder="1"/>
    <xf numFmtId="0" fontId="19" fillId="0" borderId="9" xfId="0" applyFont="1" applyBorder="1"/>
    <xf numFmtId="0" fontId="19" fillId="0" borderId="85" xfId="0" applyFont="1" applyBorder="1" applyAlignment="1">
      <alignment horizontal="center" vertical="center"/>
    </xf>
    <xf numFmtId="165" fontId="11" fillId="0" borderId="0" xfId="6" applyFont="1" applyAlignment="1">
      <alignment horizontal="right" vertical="center"/>
    </xf>
    <xf numFmtId="165" fontId="10" fillId="0" borderId="0" xfId="6" applyFont="1" applyAlignment="1">
      <alignment horizontal="right" vertical="center"/>
    </xf>
    <xf numFmtId="165" fontId="13" fillId="0" borderId="0" xfId="6" applyFont="1" applyAlignment="1">
      <alignment horizontal="right" vertical="center"/>
    </xf>
    <xf numFmtId="165" fontId="23" fillId="0" borderId="68" xfId="6" applyFont="1" applyBorder="1" applyAlignment="1" applyProtection="1">
      <alignment horizontal="right" vertical="center" wrapText="1"/>
    </xf>
    <xf numFmtId="165" fontId="23" fillId="0" borderId="69" xfId="6" applyFont="1" applyBorder="1" applyAlignment="1" applyProtection="1">
      <alignment horizontal="right" vertical="center" wrapText="1"/>
    </xf>
    <xf numFmtId="165" fontId="33" fillId="0" borderId="68" xfId="6" applyFont="1" applyBorder="1" applyAlignment="1">
      <alignment horizontal="center" vertical="center"/>
    </xf>
    <xf numFmtId="165" fontId="33" fillId="0" borderId="69" xfId="6" applyFont="1" applyBorder="1" applyAlignment="1">
      <alignment horizontal="center" vertical="center"/>
    </xf>
    <xf numFmtId="165" fontId="33" fillId="0" borderId="70" xfId="6" applyFont="1" applyBorder="1" applyAlignment="1">
      <alignment horizontal="center" vertical="center"/>
    </xf>
    <xf numFmtId="165" fontId="23" fillId="0" borderId="70" xfId="6" applyFont="1" applyBorder="1" applyAlignment="1" applyProtection="1">
      <alignment horizontal="right" vertical="center" wrapText="1"/>
    </xf>
    <xf numFmtId="165" fontId="17" fillId="5" borderId="21" xfId="6" applyFont="1" applyFill="1" applyBorder="1" applyAlignment="1">
      <alignment horizontal="right"/>
    </xf>
    <xf numFmtId="0" fontId="19" fillId="12" borderId="0" xfId="0" applyFont="1" applyFill="1" applyAlignment="1" applyProtection="1">
      <alignment horizontal="center"/>
      <protection locked="0"/>
    </xf>
    <xf numFmtId="0" fontId="18" fillId="12" borderId="80" xfId="0" applyFont="1" applyFill="1" applyBorder="1" applyProtection="1">
      <protection locked="0"/>
    </xf>
    <xf numFmtId="0" fontId="19" fillId="12" borderId="83" xfId="0" applyFont="1" applyFill="1" applyBorder="1" applyAlignment="1" applyProtection="1">
      <alignment horizontal="center"/>
      <protection locked="0"/>
    </xf>
    <xf numFmtId="0" fontId="19" fillId="12" borderId="74" xfId="0" applyFont="1" applyFill="1" applyBorder="1" applyAlignment="1" applyProtection="1">
      <alignment horizontal="center"/>
      <protection locked="0"/>
    </xf>
    <xf numFmtId="0" fontId="19" fillId="12" borderId="34" xfId="0" applyFont="1" applyFill="1" applyBorder="1" applyAlignment="1" applyProtection="1">
      <alignment horizontal="center"/>
      <protection locked="0"/>
    </xf>
    <xf numFmtId="0" fontId="19" fillId="12" borderId="77" xfId="0" applyFont="1" applyFill="1" applyBorder="1" applyAlignment="1" applyProtection="1">
      <alignment horizontal="center"/>
      <protection locked="0"/>
    </xf>
    <xf numFmtId="0" fontId="19" fillId="12" borderId="80" xfId="0" applyFont="1" applyFill="1" applyBorder="1" applyAlignment="1" applyProtection="1">
      <alignment horizontal="center"/>
      <protection locked="0"/>
    </xf>
    <xf numFmtId="0" fontId="19" fillId="12" borderId="81" xfId="0" applyFont="1" applyFill="1" applyBorder="1" applyAlignment="1" applyProtection="1">
      <alignment horizontal="center"/>
      <protection locked="0"/>
    </xf>
    <xf numFmtId="0" fontId="19" fillId="12" borderId="1" xfId="0" applyFont="1" applyFill="1" applyBorder="1" applyAlignment="1" applyProtection="1">
      <alignment horizontal="center"/>
      <protection locked="0"/>
    </xf>
    <xf numFmtId="0" fontId="19" fillId="12" borderId="78" xfId="0" applyFont="1" applyFill="1" applyBorder="1" applyAlignment="1" applyProtection="1">
      <alignment horizontal="center"/>
      <protection locked="0"/>
    </xf>
    <xf numFmtId="0" fontId="18" fillId="12" borderId="83" xfId="0" applyFont="1" applyFill="1" applyBorder="1" applyAlignment="1" applyProtection="1">
      <alignment horizontal="center"/>
      <protection locked="0"/>
    </xf>
    <xf numFmtId="0" fontId="18" fillId="12" borderId="74" xfId="0" applyFont="1" applyFill="1" applyBorder="1" applyAlignment="1" applyProtection="1">
      <alignment horizontal="center"/>
      <protection locked="0"/>
    </xf>
    <xf numFmtId="0" fontId="18" fillId="12" borderId="34" xfId="0" applyFont="1" applyFill="1" applyBorder="1" applyAlignment="1" applyProtection="1">
      <alignment horizontal="center"/>
      <protection locked="0"/>
    </xf>
    <xf numFmtId="0" fontId="18" fillId="12" borderId="77" xfId="0" applyFont="1" applyFill="1" applyBorder="1" applyAlignment="1" applyProtection="1">
      <alignment horizontal="center"/>
      <protection locked="0"/>
    </xf>
    <xf numFmtId="0" fontId="19" fillId="12" borderId="87" xfId="0" applyFont="1" applyFill="1" applyBorder="1" applyAlignment="1" applyProtection="1">
      <alignment horizontal="center"/>
      <protection locked="0"/>
    </xf>
    <xf numFmtId="0" fontId="19" fillId="12" borderId="95" xfId="0" applyFont="1" applyFill="1" applyBorder="1" applyAlignment="1" applyProtection="1">
      <alignment horizontal="center"/>
      <protection locked="0"/>
    </xf>
    <xf numFmtId="0" fontId="19" fillId="12" borderId="88" xfId="0" applyFont="1" applyFill="1" applyBorder="1" applyAlignment="1" applyProtection="1">
      <alignment horizontal="center"/>
      <protection locked="0"/>
    </xf>
    <xf numFmtId="0" fontId="19" fillId="12" borderId="89" xfId="0" applyFont="1" applyFill="1" applyBorder="1" applyAlignment="1" applyProtection="1">
      <alignment horizontal="center"/>
      <protection locked="0"/>
    </xf>
    <xf numFmtId="165" fontId="19" fillId="12" borderId="34" xfId="6" applyFont="1" applyFill="1" applyBorder="1" applyAlignment="1" applyProtection="1">
      <alignment horizontal="center" vertical="center" wrapText="1"/>
      <protection locked="0"/>
    </xf>
    <xf numFmtId="0" fontId="11" fillId="12" borderId="1" xfId="0" applyFont="1" applyFill="1" applyBorder="1" applyAlignment="1" applyProtection="1">
      <alignment horizontal="center" vertical="center" textRotation="90" wrapText="1"/>
      <protection locked="0"/>
    </xf>
    <xf numFmtId="0" fontId="10" fillId="18" borderId="68" xfId="0" applyFont="1" applyFill="1" applyBorder="1" applyAlignment="1" applyProtection="1">
      <alignment horizontal="center" vertical="center" wrapText="1"/>
      <protection locked="0"/>
    </xf>
    <xf numFmtId="165" fontId="10" fillId="18" borderId="68" xfId="6" applyFont="1" applyFill="1" applyBorder="1" applyAlignment="1" applyProtection="1">
      <alignment horizontal="center" vertical="center" wrapText="1"/>
      <protection locked="0"/>
    </xf>
    <xf numFmtId="0" fontId="10" fillId="18" borderId="97" xfId="0" applyFont="1" applyFill="1" applyBorder="1" applyAlignment="1" applyProtection="1">
      <alignment horizontal="center" vertical="center" wrapText="1"/>
      <protection locked="0"/>
    </xf>
    <xf numFmtId="165" fontId="10" fillId="18" borderId="97" xfId="6" applyFont="1" applyFill="1" applyBorder="1" applyAlignment="1" applyProtection="1">
      <alignment horizontal="center" vertical="center" wrapText="1"/>
      <protection locked="0"/>
    </xf>
    <xf numFmtId="0" fontId="10" fillId="18" borderId="69" xfId="0" applyFont="1" applyFill="1" applyBorder="1" applyAlignment="1" applyProtection="1">
      <alignment horizontal="center" vertical="center" wrapText="1"/>
      <protection locked="0"/>
    </xf>
    <xf numFmtId="165" fontId="10" fillId="18" borderId="69" xfId="6" applyFont="1" applyFill="1" applyBorder="1" applyAlignment="1" applyProtection="1">
      <alignment horizontal="center" vertical="center" wrapText="1"/>
      <protection locked="0"/>
    </xf>
    <xf numFmtId="0" fontId="10" fillId="18" borderId="70" xfId="0" applyFont="1" applyFill="1" applyBorder="1" applyAlignment="1" applyProtection="1">
      <alignment horizontal="center" vertical="center" wrapText="1"/>
      <protection locked="0"/>
    </xf>
    <xf numFmtId="165" fontId="10" fillId="18" borderId="70" xfId="6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98" xfId="0" applyBorder="1"/>
    <xf numFmtId="0" fontId="0" fillId="0" borderId="99" xfId="0" applyBorder="1"/>
    <xf numFmtId="0" fontId="16" fillId="0" borderId="0" xfId="0" applyFont="1" applyAlignment="1">
      <alignment vertical="center"/>
    </xf>
    <xf numFmtId="0" fontId="18" fillId="12" borderId="90" xfId="0" applyFont="1" applyFill="1" applyBorder="1" applyAlignment="1" applyProtection="1">
      <alignment horizontal="center"/>
      <protection locked="0"/>
    </xf>
    <xf numFmtId="0" fontId="11" fillId="12" borderId="90" xfId="0" applyFont="1" applyFill="1" applyBorder="1" applyAlignment="1" applyProtection="1">
      <alignment horizontal="center" vertical="center"/>
      <protection locked="0"/>
    </xf>
    <xf numFmtId="0" fontId="18" fillId="12" borderId="90" xfId="0" applyFont="1" applyFill="1" applyBorder="1" applyAlignment="1" applyProtection="1">
      <alignment horizontal="center" vertical="center"/>
      <protection locked="0"/>
    </xf>
    <xf numFmtId="0" fontId="0" fillId="0" borderId="100" xfId="0" applyBorder="1"/>
    <xf numFmtId="0" fontId="16" fillId="0" borderId="101" xfId="0" applyFont="1" applyBorder="1"/>
    <xf numFmtId="0" fontId="0" fillId="0" borderId="101" xfId="0" applyBorder="1"/>
    <xf numFmtId="0" fontId="0" fillId="0" borderId="102" xfId="0" applyBorder="1"/>
    <xf numFmtId="0" fontId="10" fillId="0" borderId="91" xfId="0" applyFont="1" applyBorder="1" applyAlignment="1">
      <alignment horizontal="left"/>
    </xf>
    <xf numFmtId="0" fontId="11" fillId="0" borderId="91" xfId="0" applyFont="1" applyBorder="1" applyAlignment="1">
      <alignment horizontal="left"/>
    </xf>
    <xf numFmtId="4" fontId="10" fillId="0" borderId="57" xfId="0" applyNumberFormat="1" applyFont="1" applyBorder="1" applyAlignment="1">
      <alignment vertical="center" wrapText="1"/>
    </xf>
    <xf numFmtId="165" fontId="10" fillId="12" borderId="20" xfId="1" applyFont="1" applyFill="1" applyBorder="1" applyProtection="1">
      <protection locked="0"/>
    </xf>
    <xf numFmtId="165" fontId="10" fillId="12" borderId="22" xfId="1" applyFont="1" applyFill="1" applyBorder="1" applyProtection="1">
      <protection locked="0"/>
    </xf>
    <xf numFmtId="165" fontId="11" fillId="0" borderId="0" xfId="6" applyFont="1" applyFill="1" applyBorder="1" applyAlignment="1" applyProtection="1">
      <alignment horizontal="left" vertical="center" wrapText="1"/>
      <protection locked="0"/>
    </xf>
    <xf numFmtId="0" fontId="11" fillId="0" borderId="90" xfId="0" applyFont="1" applyBorder="1"/>
    <xf numFmtId="0" fontId="11" fillId="12" borderId="90" xfId="0" applyFont="1" applyFill="1" applyBorder="1" applyAlignment="1" applyProtection="1">
      <alignment horizontal="center" vertical="center" textRotation="90" wrapText="1"/>
      <protection locked="0"/>
    </xf>
    <xf numFmtId="0" fontId="30" fillId="0" borderId="69" xfId="0" applyFont="1" applyBorder="1" applyAlignment="1">
      <alignment horizontal="left" vertical="center"/>
    </xf>
    <xf numFmtId="0" fontId="30" fillId="0" borderId="70" xfId="0" applyFont="1" applyBorder="1" applyAlignment="1">
      <alignment horizontal="left" vertical="center"/>
    </xf>
    <xf numFmtId="173" fontId="31" fillId="0" borderId="90" xfId="0" applyNumberFormat="1" applyFont="1" applyBorder="1" applyAlignment="1">
      <alignment vertical="center"/>
    </xf>
    <xf numFmtId="0" fontId="11" fillId="0" borderId="90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165" fontId="30" fillId="0" borderId="69" xfId="6" applyFont="1" applyBorder="1" applyAlignment="1">
      <alignment horizontal="center" vertical="center"/>
    </xf>
    <xf numFmtId="165" fontId="30" fillId="0" borderId="70" xfId="6" applyFont="1" applyBorder="1" applyAlignment="1">
      <alignment horizontal="center" vertical="center"/>
    </xf>
    <xf numFmtId="165" fontId="10" fillId="0" borderId="68" xfId="6" applyFont="1" applyBorder="1" applyAlignment="1">
      <alignment horizontal="center" vertical="center" wrapText="1"/>
    </xf>
    <xf numFmtId="165" fontId="10" fillId="0" borderId="69" xfId="6" applyFont="1" applyBorder="1" applyAlignment="1">
      <alignment horizontal="center" vertical="center" wrapText="1"/>
    </xf>
    <xf numFmtId="165" fontId="10" fillId="0" borderId="70" xfId="6" applyFont="1" applyBorder="1" applyAlignment="1">
      <alignment horizontal="center" vertical="center" wrapText="1"/>
    </xf>
    <xf numFmtId="165" fontId="21" fillId="0" borderId="90" xfId="6" applyFont="1" applyBorder="1" applyAlignment="1" applyProtection="1">
      <alignment horizontal="right" vertical="center" wrapText="1"/>
    </xf>
    <xf numFmtId="173" fontId="21" fillId="0" borderId="90" xfId="6" applyNumberFormat="1" applyFont="1" applyBorder="1" applyAlignment="1" applyProtection="1">
      <alignment horizontal="right" vertical="center" wrapText="1"/>
    </xf>
    <xf numFmtId="0" fontId="10" fillId="0" borderId="68" xfId="0" applyFont="1" applyBorder="1" applyAlignment="1">
      <alignment horizontal="center" vertical="center"/>
    </xf>
    <xf numFmtId="0" fontId="11" fillId="12" borderId="68" xfId="0" applyFont="1" applyFill="1" applyBorder="1" applyAlignment="1" applyProtection="1">
      <alignment horizontal="center" vertical="center"/>
      <protection locked="0"/>
    </xf>
    <xf numFmtId="0" fontId="11" fillId="12" borderId="68" xfId="0" applyFont="1" applyFill="1" applyBorder="1" applyAlignment="1" applyProtection="1">
      <alignment horizontal="center" vertical="center" wrapText="1"/>
      <protection locked="0"/>
    </xf>
    <xf numFmtId="165" fontId="11" fillId="0" borderId="68" xfId="6" applyFont="1" applyBorder="1" applyAlignment="1">
      <alignment horizontal="center"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1" fillId="12" borderId="69" xfId="0" applyFont="1" applyFill="1" applyBorder="1" applyAlignment="1" applyProtection="1">
      <alignment horizontal="center" vertical="center"/>
      <protection locked="0"/>
    </xf>
    <xf numFmtId="0" fontId="11" fillId="12" borderId="69" xfId="0" applyFont="1" applyFill="1" applyBorder="1" applyAlignment="1" applyProtection="1">
      <alignment horizontal="center" vertical="center" wrapText="1"/>
      <protection locked="0"/>
    </xf>
    <xf numFmtId="165" fontId="11" fillId="0" borderId="69" xfId="6" applyFont="1" applyBorder="1" applyAlignment="1">
      <alignment horizontal="center" vertical="center" wrapText="1"/>
    </xf>
    <xf numFmtId="165" fontId="11" fillId="0" borderId="69" xfId="0" applyNumberFormat="1" applyFont="1" applyBorder="1" applyAlignment="1">
      <alignment horizontal="center" vertical="center" wrapText="1"/>
    </xf>
    <xf numFmtId="0" fontId="10" fillId="12" borderId="69" xfId="0" applyFont="1" applyFill="1" applyBorder="1" applyProtection="1">
      <protection locked="0"/>
    </xf>
    <xf numFmtId="3" fontId="10" fillId="12" borderId="69" xfId="0" applyNumberFormat="1" applyFont="1" applyFill="1" applyBorder="1" applyAlignment="1" applyProtection="1">
      <alignment horizontal="center"/>
      <protection locked="0"/>
    </xf>
    <xf numFmtId="0" fontId="10" fillId="0" borderId="70" xfId="0" applyFont="1" applyBorder="1" applyAlignment="1">
      <alignment horizontal="center" vertical="center"/>
    </xf>
    <xf numFmtId="0" fontId="10" fillId="12" borderId="70" xfId="0" applyFont="1" applyFill="1" applyBorder="1" applyProtection="1">
      <protection locked="0"/>
    </xf>
    <xf numFmtId="3" fontId="10" fillId="12" borderId="70" xfId="0" applyNumberFormat="1" applyFont="1" applyFill="1" applyBorder="1" applyAlignment="1" applyProtection="1">
      <alignment horizontal="center"/>
      <protection locked="0"/>
    </xf>
    <xf numFmtId="165" fontId="11" fillId="0" borderId="70" xfId="6" applyFont="1" applyBorder="1" applyAlignment="1">
      <alignment horizontal="center" vertical="center" wrapText="1"/>
    </xf>
    <xf numFmtId="165" fontId="11" fillId="0" borderId="70" xfId="0" applyNumberFormat="1" applyFont="1" applyBorder="1" applyAlignment="1">
      <alignment horizontal="center" vertical="center" wrapText="1"/>
    </xf>
    <xf numFmtId="0" fontId="11" fillId="21" borderId="1" xfId="0" applyFont="1" applyFill="1" applyBorder="1"/>
    <xf numFmtId="0" fontId="10" fillId="21" borderId="1" xfId="0" applyFont="1" applyFill="1" applyBorder="1" applyAlignment="1">
      <alignment horizontal="center"/>
    </xf>
    <xf numFmtId="0" fontId="18" fillId="7" borderId="82" xfId="0" applyFont="1" applyFill="1" applyBorder="1" applyAlignment="1" applyProtection="1">
      <alignment horizontal="center" vertical="center" textRotation="90" wrapText="1"/>
      <protection locked="0"/>
    </xf>
    <xf numFmtId="0" fontId="18" fillId="7" borderId="73" xfId="0" applyFont="1" applyFill="1" applyBorder="1" applyAlignment="1" applyProtection="1">
      <alignment horizontal="center" vertical="center" textRotation="90" wrapText="1"/>
      <protection locked="0"/>
    </xf>
    <xf numFmtId="0" fontId="18" fillId="7" borderId="35" xfId="0" applyFont="1" applyFill="1" applyBorder="1" applyAlignment="1" applyProtection="1">
      <alignment horizontal="center" vertical="center" textRotation="90" wrapText="1"/>
      <protection locked="0"/>
    </xf>
    <xf numFmtId="0" fontId="18" fillId="7" borderId="76" xfId="0" applyFont="1" applyFill="1" applyBorder="1" applyAlignment="1" applyProtection="1">
      <alignment horizontal="center" vertical="center" textRotation="90" wrapText="1"/>
      <protection locked="0"/>
    </xf>
    <xf numFmtId="0" fontId="18" fillId="6" borderId="73" xfId="0" applyFont="1" applyFill="1" applyBorder="1" applyAlignment="1">
      <alignment horizontal="center" vertical="center" textRotation="90" wrapText="1"/>
    </xf>
    <xf numFmtId="0" fontId="18" fillId="20" borderId="94" xfId="0" applyFont="1" applyFill="1" applyBorder="1" applyAlignment="1">
      <alignment horizontal="center" vertical="center" textRotation="90" wrapText="1"/>
    </xf>
    <xf numFmtId="0" fontId="19" fillId="12" borderId="94" xfId="0" applyFont="1" applyFill="1" applyBorder="1" applyAlignment="1" applyProtection="1">
      <alignment horizontal="center"/>
      <protection locked="0"/>
    </xf>
    <xf numFmtId="0" fontId="30" fillId="0" borderId="68" xfId="0" applyFont="1" applyBorder="1" applyAlignment="1">
      <alignment horizontal="left" vertical="center"/>
    </xf>
    <xf numFmtId="165" fontId="30" fillId="0" borderId="68" xfId="6" applyFont="1" applyBorder="1" applyAlignment="1">
      <alignment horizontal="center" vertical="center"/>
    </xf>
    <xf numFmtId="49" fontId="19" fillId="12" borderId="106" xfId="0" applyNumberFormat="1" applyFont="1" applyFill="1" applyBorder="1" applyAlignment="1" applyProtection="1">
      <alignment horizontal="left" vertical="center"/>
      <protection locked="0"/>
    </xf>
    <xf numFmtId="0" fontId="19" fillId="12" borderId="107" xfId="0" applyFont="1" applyFill="1" applyBorder="1" applyAlignment="1" applyProtection="1">
      <alignment horizontal="center" vertical="center"/>
      <protection locked="0"/>
    </xf>
    <xf numFmtId="165" fontId="19" fillId="0" borderId="107" xfId="6" applyFont="1" applyBorder="1" applyAlignment="1">
      <alignment horizontal="center" vertical="center"/>
    </xf>
    <xf numFmtId="165" fontId="19" fillId="0" borderId="107" xfId="6" applyFont="1" applyBorder="1" applyAlignment="1">
      <alignment horizontal="right" vertical="center"/>
    </xf>
    <xf numFmtId="49" fontId="19" fillId="12" borderId="108" xfId="0" applyNumberFormat="1" applyFont="1" applyFill="1" applyBorder="1" applyAlignment="1" applyProtection="1">
      <alignment horizontal="left" vertical="center"/>
      <protection locked="0"/>
    </xf>
    <xf numFmtId="0" fontId="19" fillId="12" borderId="109" xfId="0" applyFont="1" applyFill="1" applyBorder="1" applyAlignment="1" applyProtection="1">
      <alignment horizontal="center" vertical="center"/>
      <protection locked="0"/>
    </xf>
    <xf numFmtId="165" fontId="19" fillId="0" borderId="109" xfId="6" applyFont="1" applyBorder="1" applyAlignment="1">
      <alignment horizontal="center" vertical="center"/>
    </xf>
    <xf numFmtId="165" fontId="19" fillId="0" borderId="109" xfId="6" applyFont="1" applyBorder="1" applyAlignment="1">
      <alignment horizontal="right" vertical="center"/>
    </xf>
    <xf numFmtId="49" fontId="19" fillId="12" borderId="110" xfId="0" applyNumberFormat="1" applyFont="1" applyFill="1" applyBorder="1" applyAlignment="1" applyProtection="1">
      <alignment horizontal="left" vertical="center"/>
      <protection locked="0"/>
    </xf>
    <xf numFmtId="0" fontId="19" fillId="12" borderId="111" xfId="0" applyFont="1" applyFill="1" applyBorder="1" applyAlignment="1" applyProtection="1">
      <alignment horizontal="center" vertical="center"/>
      <protection locked="0"/>
    </xf>
    <xf numFmtId="165" fontId="19" fillId="0" borderId="111" xfId="6" applyFont="1" applyBorder="1" applyAlignment="1">
      <alignment horizontal="center" vertical="center"/>
    </xf>
    <xf numFmtId="165" fontId="19" fillId="0" borderId="111" xfId="6" applyFont="1" applyBorder="1" applyAlignment="1">
      <alignment horizontal="right" vertical="center"/>
    </xf>
    <xf numFmtId="0" fontId="19" fillId="12" borderId="106" xfId="0" applyFont="1" applyFill="1" applyBorder="1" applyAlignment="1" applyProtection="1">
      <alignment horizontal="justify" vertical="center"/>
      <protection locked="0"/>
    </xf>
    <xf numFmtId="1" fontId="19" fillId="12" borderId="106" xfId="0" applyNumberFormat="1" applyFont="1" applyFill="1" applyBorder="1" applyAlignment="1" applyProtection="1">
      <alignment horizontal="center" vertical="center"/>
      <protection locked="0"/>
    </xf>
    <xf numFmtId="165" fontId="19" fillId="0" borderId="106" xfId="6" applyFont="1" applyBorder="1" applyAlignment="1">
      <alignment horizontal="center" vertical="center"/>
    </xf>
    <xf numFmtId="0" fontId="19" fillId="12" borderId="108" xfId="0" applyFont="1" applyFill="1" applyBorder="1" applyAlignment="1" applyProtection="1">
      <alignment horizontal="justify" vertical="center"/>
      <protection locked="0"/>
    </xf>
    <xf numFmtId="1" fontId="19" fillId="12" borderId="108" xfId="0" applyNumberFormat="1" applyFont="1" applyFill="1" applyBorder="1" applyAlignment="1" applyProtection="1">
      <alignment horizontal="center" vertical="center"/>
      <protection locked="0"/>
    </xf>
    <xf numFmtId="165" fontId="19" fillId="0" borderId="108" xfId="6" applyFont="1" applyBorder="1" applyAlignment="1">
      <alignment horizontal="center" vertical="center"/>
    </xf>
    <xf numFmtId="0" fontId="19" fillId="12" borderId="110" xfId="0" applyFont="1" applyFill="1" applyBorder="1" applyAlignment="1" applyProtection="1">
      <alignment horizontal="left" vertical="center"/>
      <protection locked="0"/>
    </xf>
    <xf numFmtId="1" fontId="19" fillId="12" borderId="110" xfId="0" applyNumberFormat="1" applyFont="1" applyFill="1" applyBorder="1" applyAlignment="1" applyProtection="1">
      <alignment horizontal="center" vertical="center"/>
      <protection locked="0"/>
    </xf>
    <xf numFmtId="165" fontId="19" fillId="0" borderId="110" xfId="6" applyFont="1" applyBorder="1" applyAlignment="1">
      <alignment horizontal="center" vertical="center"/>
    </xf>
    <xf numFmtId="165" fontId="19" fillId="0" borderId="90" xfId="6" applyFont="1" applyBorder="1" applyAlignment="1">
      <alignment vertical="center"/>
    </xf>
    <xf numFmtId="164" fontId="18" fillId="0" borderId="90" xfId="0" applyNumberFormat="1" applyFont="1" applyBorder="1" applyAlignment="1">
      <alignment vertical="center"/>
    </xf>
    <xf numFmtId="0" fontId="19" fillId="0" borderId="114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left" vertical="center" wrapText="1"/>
    </xf>
    <xf numFmtId="172" fontId="10" fillId="0" borderId="115" xfId="0" applyNumberFormat="1" applyFont="1" applyBorder="1" applyAlignment="1">
      <alignment vertical="center"/>
    </xf>
    <xf numFmtId="172" fontId="11" fillId="12" borderId="115" xfId="0" applyNumberFormat="1" applyFont="1" applyFill="1" applyBorder="1" applyAlignment="1" applyProtection="1">
      <alignment vertical="center"/>
      <protection locked="0"/>
    </xf>
    <xf numFmtId="172" fontId="23" fillId="12" borderId="115" xfId="1" applyNumberFormat="1" applyFont="1" applyFill="1" applyBorder="1" applyAlignment="1" applyProtection="1">
      <alignment vertical="center" wrapText="1"/>
      <protection locked="0"/>
    </xf>
    <xf numFmtId="172" fontId="18" fillId="0" borderId="116" xfId="0" applyNumberFormat="1" applyFont="1" applyBorder="1" applyAlignment="1">
      <alignment vertical="center"/>
    </xf>
    <xf numFmtId="0" fontId="19" fillId="0" borderId="11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left" vertical="center" wrapText="1"/>
    </xf>
    <xf numFmtId="172" fontId="10" fillId="0" borderId="118" xfId="0" applyNumberFormat="1" applyFont="1" applyBorder="1" applyAlignment="1">
      <alignment vertical="center"/>
    </xf>
    <xf numFmtId="172" fontId="11" fillId="12" borderId="118" xfId="0" applyNumberFormat="1" applyFont="1" applyFill="1" applyBorder="1" applyAlignment="1" applyProtection="1">
      <alignment vertical="center"/>
      <protection locked="0"/>
    </xf>
    <xf numFmtId="172" fontId="23" fillId="12" borderId="118" xfId="1" applyNumberFormat="1" applyFont="1" applyFill="1" applyBorder="1" applyAlignment="1" applyProtection="1">
      <alignment vertical="center"/>
      <protection locked="0"/>
    </xf>
    <xf numFmtId="172" fontId="18" fillId="0" borderId="119" xfId="0" applyNumberFormat="1" applyFont="1" applyBorder="1" applyAlignment="1">
      <alignment vertical="center"/>
    </xf>
    <xf numFmtId="0" fontId="19" fillId="0" borderId="120" xfId="0" applyFont="1" applyBorder="1" applyAlignment="1">
      <alignment horizontal="center" vertical="center" wrapText="1"/>
    </xf>
    <xf numFmtId="0" fontId="19" fillId="0" borderId="121" xfId="0" applyFont="1" applyBorder="1" applyAlignment="1">
      <alignment horizontal="center" vertical="center" wrapText="1"/>
    </xf>
    <xf numFmtId="0" fontId="21" fillId="0" borderId="121" xfId="0" applyFont="1" applyBorder="1" applyAlignment="1">
      <alignment horizontal="left" vertical="center" wrapText="1"/>
    </xf>
    <xf numFmtId="172" fontId="10" fillId="0" borderId="121" xfId="0" applyNumberFormat="1" applyFont="1" applyBorder="1" applyAlignment="1">
      <alignment vertical="center"/>
    </xf>
    <xf numFmtId="172" fontId="11" fillId="12" borderId="121" xfId="0" applyNumberFormat="1" applyFont="1" applyFill="1" applyBorder="1" applyAlignment="1" applyProtection="1">
      <alignment vertical="center"/>
      <protection locked="0"/>
    </xf>
    <xf numFmtId="172" fontId="23" fillId="12" borderId="121" xfId="1" applyNumberFormat="1" applyFont="1" applyFill="1" applyBorder="1" applyAlignment="1" applyProtection="1">
      <alignment vertical="center"/>
      <protection locked="0"/>
    </xf>
    <xf numFmtId="172" fontId="18" fillId="0" borderId="122" xfId="0" applyNumberFormat="1" applyFont="1" applyBorder="1" applyAlignment="1">
      <alignment vertical="center"/>
    </xf>
    <xf numFmtId="165" fontId="10" fillId="0" borderId="116" xfId="1" applyFont="1" applyBorder="1" applyAlignment="1">
      <alignment vertical="center"/>
    </xf>
    <xf numFmtId="4" fontId="10" fillId="13" borderId="124" xfId="0" applyNumberFormat="1" applyFont="1" applyFill="1" applyBorder="1" applyAlignment="1">
      <alignment horizontal="left" vertical="center" wrapText="1"/>
    </xf>
    <xf numFmtId="165" fontId="10" fillId="13" borderId="125" xfId="6" applyFont="1" applyFill="1" applyBorder="1" applyAlignment="1">
      <alignment horizontal="right" vertical="center" wrapText="1"/>
    </xf>
    <xf numFmtId="165" fontId="10" fillId="0" borderId="126" xfId="1" applyFont="1" applyBorder="1" applyAlignment="1">
      <alignment horizontal="left" vertical="center"/>
    </xf>
    <xf numFmtId="0" fontId="11" fillId="0" borderId="127" xfId="0" applyFont="1" applyBorder="1" applyAlignment="1">
      <alignment horizontal="left" vertical="center" wrapText="1"/>
    </xf>
    <xf numFmtId="10" fontId="11" fillId="15" borderId="128" xfId="0" applyNumberFormat="1" applyFont="1" applyFill="1" applyBorder="1" applyAlignment="1" applyProtection="1">
      <alignment horizontal="center" vertical="center" wrapText="1"/>
      <protection locked="0"/>
    </xf>
    <xf numFmtId="10" fontId="11" fillId="15" borderId="129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20" xfId="0" applyNumberFormat="1" applyFont="1" applyBorder="1" applyAlignment="1">
      <alignment vertical="center" wrapText="1"/>
    </xf>
    <xf numFmtId="165" fontId="10" fillId="0" borderId="121" xfId="1" applyFont="1" applyFill="1" applyBorder="1" applyAlignment="1">
      <alignment horizontal="right"/>
    </xf>
    <xf numFmtId="165" fontId="10" fillId="0" borderId="122" xfId="1" applyFont="1" applyFill="1" applyBorder="1" applyAlignment="1">
      <alignment horizontal="right"/>
    </xf>
    <xf numFmtId="4" fontId="11" fillId="0" borderId="114" xfId="0" applyNumberFormat="1" applyFont="1" applyBorder="1" applyAlignment="1">
      <alignment horizontal="left" wrapText="1"/>
    </xf>
    <xf numFmtId="10" fontId="11" fillId="12" borderId="115" xfId="1" applyNumberFormat="1" applyFont="1" applyFill="1" applyBorder="1" applyAlignment="1" applyProtection="1">
      <alignment horizontal="center" vertical="center"/>
      <protection locked="0"/>
    </xf>
    <xf numFmtId="10" fontId="11" fillId="12" borderId="116" xfId="1" applyNumberFormat="1" applyFont="1" applyFill="1" applyBorder="1" applyAlignment="1" applyProtection="1">
      <alignment horizontal="center" vertical="center"/>
      <protection locked="0"/>
    </xf>
    <xf numFmtId="165" fontId="10" fillId="0" borderId="121" xfId="1" applyFont="1" applyFill="1" applyBorder="1"/>
    <xf numFmtId="165" fontId="10" fillId="0" borderId="122" xfId="1" applyFont="1" applyFill="1" applyBorder="1"/>
    <xf numFmtId="1" fontId="10" fillId="0" borderId="114" xfId="4" applyNumberFormat="1" applyFont="1" applyBorder="1" applyAlignment="1">
      <alignment horizontal="center" vertical="center"/>
    </xf>
    <xf numFmtId="0" fontId="10" fillId="12" borderId="115" xfId="4" applyFont="1" applyFill="1" applyBorder="1" applyAlignment="1" applyProtection="1">
      <alignment horizontal="left" vertical="center" wrapText="1"/>
      <protection locked="0"/>
    </xf>
    <xf numFmtId="4" fontId="11" fillId="12" borderId="115" xfId="4" applyNumberFormat="1" applyFont="1" applyFill="1" applyBorder="1" applyAlignment="1" applyProtection="1">
      <alignment horizontal="center" vertical="center"/>
      <protection locked="0"/>
    </xf>
    <xf numFmtId="4" fontId="10" fillId="12" borderId="115" xfId="4" applyNumberFormat="1" applyFont="1" applyFill="1" applyBorder="1" applyAlignment="1" applyProtection="1">
      <alignment horizontal="left" vertical="center"/>
      <protection locked="0"/>
    </xf>
    <xf numFmtId="165" fontId="10" fillId="12" borderId="116" xfId="6" applyFont="1" applyFill="1" applyBorder="1" applyAlignment="1" applyProtection="1">
      <alignment horizontal="right" vertical="center" wrapText="1"/>
      <protection locked="0"/>
    </xf>
    <xf numFmtId="1" fontId="10" fillId="0" borderId="117" xfId="4" applyNumberFormat="1" applyFont="1" applyBorder="1" applyAlignment="1">
      <alignment horizontal="center" vertical="center"/>
    </xf>
    <xf numFmtId="0" fontId="10" fillId="12" borderId="118" xfId="4" applyFont="1" applyFill="1" applyBorder="1" applyAlignment="1" applyProtection="1">
      <alignment horizontal="left" vertical="center" wrapText="1"/>
      <protection locked="0"/>
    </xf>
    <xf numFmtId="4" fontId="11" fillId="12" borderId="118" xfId="4" applyNumberFormat="1" applyFont="1" applyFill="1" applyBorder="1" applyAlignment="1" applyProtection="1">
      <alignment horizontal="center" vertical="center"/>
      <protection locked="0"/>
    </xf>
    <xf numFmtId="4" fontId="10" fillId="12" borderId="118" xfId="4" applyNumberFormat="1" applyFont="1" applyFill="1" applyBorder="1" applyAlignment="1" applyProtection="1">
      <alignment horizontal="left" vertical="center"/>
      <protection locked="0"/>
    </xf>
    <xf numFmtId="165" fontId="10" fillId="12" borderId="119" xfId="6" applyFont="1" applyFill="1" applyBorder="1" applyAlignment="1" applyProtection="1">
      <alignment horizontal="right" vertical="center" wrapText="1"/>
      <protection locked="0"/>
    </xf>
    <xf numFmtId="1" fontId="10" fillId="0" borderId="120" xfId="4" applyNumberFormat="1" applyFont="1" applyBorder="1" applyAlignment="1">
      <alignment horizontal="center" vertical="center"/>
    </xf>
    <xf numFmtId="0" fontId="10" fillId="12" borderId="121" xfId="4" applyFont="1" applyFill="1" applyBorder="1" applyAlignment="1" applyProtection="1">
      <alignment horizontal="left" vertical="center" wrapText="1"/>
      <protection locked="0"/>
    </xf>
    <xf numFmtId="4" fontId="11" fillId="12" borderId="121" xfId="4" applyNumberFormat="1" applyFont="1" applyFill="1" applyBorder="1" applyAlignment="1" applyProtection="1">
      <alignment horizontal="center" vertical="center"/>
      <protection locked="0"/>
    </xf>
    <xf numFmtId="4" fontId="10" fillId="12" borderId="121" xfId="4" applyNumberFormat="1" applyFont="1" applyFill="1" applyBorder="1" applyAlignment="1" applyProtection="1">
      <alignment horizontal="left" vertical="center"/>
      <protection locked="0"/>
    </xf>
    <xf numFmtId="165" fontId="10" fillId="12" borderId="122" xfId="6" applyFont="1" applyFill="1" applyBorder="1" applyAlignment="1" applyProtection="1">
      <alignment horizontal="right" vertical="center" wrapText="1"/>
      <protection locked="0"/>
    </xf>
    <xf numFmtId="0" fontId="10" fillId="0" borderId="114" xfId="4" applyFont="1" applyBorder="1" applyAlignment="1">
      <alignment horizontal="center" vertical="center"/>
    </xf>
    <xf numFmtId="0" fontId="10" fillId="12" borderId="115" xfId="0" applyFont="1" applyFill="1" applyBorder="1" applyProtection="1">
      <protection locked="0"/>
    </xf>
    <xf numFmtId="0" fontId="11" fillId="12" borderId="115" xfId="4" applyFont="1" applyFill="1" applyBorder="1" applyAlignment="1" applyProtection="1">
      <alignment horizontal="center" vertical="center"/>
      <protection locked="0"/>
    </xf>
    <xf numFmtId="0" fontId="11" fillId="19" borderId="115" xfId="4" applyFont="1" applyFill="1" applyBorder="1" applyAlignment="1" applyProtection="1">
      <alignment horizontal="center" vertical="center"/>
      <protection locked="0"/>
    </xf>
    <xf numFmtId="4" fontId="10" fillId="12" borderId="115" xfId="4" applyNumberFormat="1" applyFont="1" applyFill="1" applyBorder="1" applyAlignment="1" applyProtection="1">
      <alignment vertical="center" wrapText="1"/>
      <protection locked="0"/>
    </xf>
    <xf numFmtId="168" fontId="11" fillId="12" borderId="115" xfId="2" applyNumberFormat="1" applyFont="1" applyFill="1" applyBorder="1" applyAlignment="1" applyProtection="1">
      <alignment horizontal="center" vertical="center"/>
      <protection locked="0"/>
    </xf>
    <xf numFmtId="168" fontId="10" fillId="12" borderId="116" xfId="2" applyNumberFormat="1" applyFont="1" applyFill="1" applyBorder="1" applyAlignment="1" applyProtection="1">
      <alignment horizontal="center" vertical="center"/>
      <protection locked="0"/>
    </xf>
    <xf numFmtId="0" fontId="10" fillId="0" borderId="117" xfId="4" applyFont="1" applyBorder="1" applyAlignment="1">
      <alignment horizontal="center" vertical="center"/>
    </xf>
    <xf numFmtId="0" fontId="10" fillId="12" borderId="118" xfId="0" applyFont="1" applyFill="1" applyBorder="1" applyProtection="1">
      <protection locked="0"/>
    </xf>
    <xf numFmtId="0" fontId="11" fillId="12" borderId="118" xfId="4" applyFont="1" applyFill="1" applyBorder="1" applyAlignment="1" applyProtection="1">
      <alignment horizontal="center" vertical="center"/>
      <protection locked="0"/>
    </xf>
    <xf numFmtId="0" fontId="11" fillId="19" borderId="118" xfId="4" applyFont="1" applyFill="1" applyBorder="1" applyAlignment="1" applyProtection="1">
      <alignment horizontal="center" vertical="center"/>
      <protection locked="0"/>
    </xf>
    <xf numFmtId="4" fontId="10" fillId="12" borderId="118" xfId="4" applyNumberFormat="1" applyFont="1" applyFill="1" applyBorder="1" applyAlignment="1" applyProtection="1">
      <alignment vertical="center" wrapText="1"/>
      <protection locked="0"/>
    </xf>
    <xf numFmtId="168" fontId="11" fillId="12" borderId="118" xfId="2" applyNumberFormat="1" applyFont="1" applyFill="1" applyBorder="1" applyAlignment="1" applyProtection="1">
      <alignment horizontal="center" vertical="center"/>
      <protection locked="0"/>
    </xf>
    <xf numFmtId="168" fontId="10" fillId="12" borderId="119" xfId="2" applyNumberFormat="1" applyFont="1" applyFill="1" applyBorder="1" applyAlignment="1" applyProtection="1">
      <alignment horizontal="center" vertical="center"/>
      <protection locked="0"/>
    </xf>
    <xf numFmtId="0" fontId="10" fillId="0" borderId="120" xfId="4" applyFont="1" applyBorder="1" applyAlignment="1">
      <alignment horizontal="center" vertical="center"/>
    </xf>
    <xf numFmtId="0" fontId="10" fillId="12" borderId="121" xfId="0" applyFont="1" applyFill="1" applyBorder="1" applyProtection="1">
      <protection locked="0"/>
    </xf>
    <xf numFmtId="0" fontId="11" fillId="12" borderId="121" xfId="4" applyFont="1" applyFill="1" applyBorder="1" applyAlignment="1" applyProtection="1">
      <alignment horizontal="center" vertical="center"/>
      <protection locked="0"/>
    </xf>
    <xf numFmtId="0" fontId="10" fillId="19" borderId="121" xfId="4" applyFont="1" applyFill="1" applyBorder="1" applyAlignment="1" applyProtection="1">
      <alignment horizontal="center" vertical="center"/>
      <protection locked="0"/>
    </xf>
    <xf numFmtId="4" fontId="10" fillId="12" borderId="121" xfId="4" applyNumberFormat="1" applyFont="1" applyFill="1" applyBorder="1" applyAlignment="1" applyProtection="1">
      <alignment vertical="center" wrapText="1"/>
      <protection locked="0"/>
    </xf>
    <xf numFmtId="168" fontId="11" fillId="12" borderId="121" xfId="2" applyNumberFormat="1" applyFont="1" applyFill="1" applyBorder="1" applyAlignment="1" applyProtection="1">
      <alignment horizontal="center" vertical="center"/>
      <protection locked="0"/>
    </xf>
    <xf numFmtId="168" fontId="10" fillId="12" borderId="122" xfId="2" applyNumberFormat="1" applyFont="1" applyFill="1" applyBorder="1" applyAlignment="1" applyProtection="1">
      <alignment horizontal="center" vertical="center"/>
      <protection locked="0"/>
    </xf>
    <xf numFmtId="0" fontId="10" fillId="0" borderId="128" xfId="0" applyFont="1" applyBorder="1" applyAlignment="1">
      <alignment horizontal="center"/>
    </xf>
    <xf numFmtId="0" fontId="10" fillId="12" borderId="128" xfId="0" applyFont="1" applyFill="1" applyBorder="1" applyProtection="1">
      <protection locked="0"/>
    </xf>
    <xf numFmtId="0" fontId="10" fillId="12" borderId="128" xfId="0" applyFont="1" applyFill="1" applyBorder="1" applyAlignment="1" applyProtection="1">
      <alignment horizontal="center"/>
      <protection locked="0"/>
    </xf>
    <xf numFmtId="165" fontId="10" fillId="0" borderId="128" xfId="1" applyFont="1" applyBorder="1"/>
    <xf numFmtId="0" fontId="10" fillId="0" borderId="118" xfId="0" applyFont="1" applyBorder="1" applyAlignment="1">
      <alignment horizontal="center"/>
    </xf>
    <xf numFmtId="0" fontId="10" fillId="12" borderId="118" xfId="0" applyFont="1" applyFill="1" applyBorder="1" applyAlignment="1" applyProtection="1">
      <alignment horizontal="center"/>
      <protection locked="0"/>
    </xf>
    <xf numFmtId="165" fontId="10" fillId="0" borderId="118" xfId="1" applyFont="1" applyBorder="1"/>
    <xf numFmtId="0" fontId="10" fillId="0" borderId="130" xfId="0" applyFont="1" applyBorder="1" applyAlignment="1">
      <alignment horizontal="center"/>
    </xf>
    <xf numFmtId="0" fontId="10" fillId="12" borderId="130" xfId="0" applyFont="1" applyFill="1" applyBorder="1" applyProtection="1">
      <protection locked="0"/>
    </xf>
    <xf numFmtId="0" fontId="10" fillId="12" borderId="130" xfId="0" applyFont="1" applyFill="1" applyBorder="1" applyAlignment="1" applyProtection="1">
      <alignment horizontal="center"/>
      <protection locked="0"/>
    </xf>
    <xf numFmtId="165" fontId="10" fillId="0" borderId="130" xfId="1" applyFont="1" applyBorder="1"/>
    <xf numFmtId="0" fontId="19" fillId="0" borderId="106" xfId="0" applyFont="1" applyBorder="1" applyAlignment="1">
      <alignment horizontal="justify" vertical="center"/>
    </xf>
    <xf numFmtId="1" fontId="19" fillId="0" borderId="106" xfId="0" applyNumberFormat="1" applyFont="1" applyBorder="1" applyAlignment="1">
      <alignment horizontal="center" vertical="center"/>
    </xf>
    <xf numFmtId="167" fontId="19" fillId="0" borderId="106" xfId="0" applyNumberFormat="1" applyFont="1" applyBorder="1" applyAlignment="1">
      <alignment horizontal="center" vertical="center"/>
    </xf>
    <xf numFmtId="167" fontId="19" fillId="0" borderId="106" xfId="0" applyNumberFormat="1" applyFont="1" applyBorder="1" applyAlignment="1">
      <alignment horizontal="right" vertical="center"/>
    </xf>
    <xf numFmtId="0" fontId="19" fillId="0" borderId="108" xfId="0" applyFont="1" applyBorder="1" applyAlignment="1">
      <alignment horizontal="justify" vertical="center"/>
    </xf>
    <xf numFmtId="1" fontId="19" fillId="0" borderId="108" xfId="0" applyNumberFormat="1" applyFont="1" applyBorder="1" applyAlignment="1">
      <alignment horizontal="center" vertical="center"/>
    </xf>
    <xf numFmtId="167" fontId="19" fillId="0" borderId="108" xfId="0" applyNumberFormat="1" applyFont="1" applyBorder="1" applyAlignment="1">
      <alignment horizontal="center" vertical="center"/>
    </xf>
    <xf numFmtId="167" fontId="19" fillId="0" borderId="108" xfId="0" applyNumberFormat="1" applyFont="1" applyBorder="1" applyAlignment="1">
      <alignment horizontal="right" vertical="center"/>
    </xf>
    <xf numFmtId="0" fontId="19" fillId="0" borderId="108" xfId="0" applyFont="1" applyBorder="1" applyAlignment="1">
      <alignment horizontal="left" vertical="center"/>
    </xf>
    <xf numFmtId="0" fontId="19" fillId="0" borderId="110" xfId="0" applyFont="1" applyBorder="1" applyAlignment="1">
      <alignment horizontal="left" vertical="center"/>
    </xf>
    <xf numFmtId="1" fontId="19" fillId="0" borderId="110" xfId="0" applyNumberFormat="1" applyFont="1" applyBorder="1" applyAlignment="1">
      <alignment horizontal="center" vertical="center"/>
    </xf>
    <xf numFmtId="167" fontId="19" fillId="0" borderId="110" xfId="0" applyNumberFormat="1" applyFont="1" applyBorder="1" applyAlignment="1">
      <alignment horizontal="center" vertical="center"/>
    </xf>
    <xf numFmtId="167" fontId="19" fillId="0" borderId="110" xfId="0" applyNumberFormat="1" applyFont="1" applyBorder="1" applyAlignment="1">
      <alignment horizontal="right" vertical="center"/>
    </xf>
    <xf numFmtId="0" fontId="11" fillId="12" borderId="128" xfId="0" applyFont="1" applyFill="1" applyBorder="1" applyProtection="1">
      <protection locked="0"/>
    </xf>
    <xf numFmtId="167" fontId="10" fillId="12" borderId="128" xfId="0" applyNumberFormat="1" applyFont="1" applyFill="1" applyBorder="1" applyProtection="1">
      <protection locked="0"/>
    </xf>
    <xf numFmtId="0" fontId="11" fillId="12" borderId="118" xfId="0" applyFont="1" applyFill="1" applyBorder="1" applyProtection="1">
      <protection locked="0"/>
    </xf>
    <xf numFmtId="167" fontId="10" fillId="12" borderId="118" xfId="0" applyNumberFormat="1" applyFont="1" applyFill="1" applyBorder="1" applyProtection="1">
      <protection locked="0"/>
    </xf>
    <xf numFmtId="0" fontId="11" fillId="12" borderId="130" xfId="0" applyFont="1" applyFill="1" applyBorder="1" applyProtection="1">
      <protection locked="0"/>
    </xf>
    <xf numFmtId="167" fontId="10" fillId="12" borderId="130" xfId="0" applyNumberFormat="1" applyFont="1" applyFill="1" applyBorder="1" applyProtection="1">
      <protection locked="0"/>
    </xf>
    <xf numFmtId="165" fontId="11" fillId="0" borderId="128" xfId="6" applyFont="1" applyBorder="1" applyAlignment="1"/>
    <xf numFmtId="165" fontId="11" fillId="0" borderId="118" xfId="6" applyFont="1" applyBorder="1" applyAlignment="1"/>
    <xf numFmtId="165" fontId="11" fillId="0" borderId="130" xfId="6" applyFont="1" applyBorder="1" applyAlignment="1"/>
    <xf numFmtId="165" fontId="30" fillId="0" borderId="69" xfId="6" applyFont="1" applyBorder="1" applyAlignment="1" applyProtection="1">
      <alignment horizontal="center" vertical="center"/>
    </xf>
    <xf numFmtId="4" fontId="30" fillId="0" borderId="69" xfId="0" applyNumberFormat="1" applyFont="1" applyBorder="1" applyAlignment="1">
      <alignment horizontal="center" vertical="center"/>
    </xf>
    <xf numFmtId="165" fontId="33" fillId="0" borderId="69" xfId="6" applyFont="1" applyBorder="1" applyAlignment="1" applyProtection="1">
      <alignment horizontal="center" vertical="center"/>
    </xf>
    <xf numFmtId="165" fontId="30" fillId="0" borderId="70" xfId="6" applyFont="1" applyBorder="1" applyAlignment="1" applyProtection="1">
      <alignment horizontal="center" vertical="center"/>
    </xf>
    <xf numFmtId="4" fontId="30" fillId="0" borderId="70" xfId="0" applyNumberFormat="1" applyFont="1" applyBorder="1" applyAlignment="1">
      <alignment horizontal="center" vertical="center"/>
    </xf>
    <xf numFmtId="165" fontId="33" fillId="0" borderId="70" xfId="6" applyFont="1" applyBorder="1" applyAlignment="1" applyProtection="1">
      <alignment horizontal="center" vertical="center"/>
    </xf>
    <xf numFmtId="4" fontId="10" fillId="0" borderId="115" xfId="4" applyNumberFormat="1" applyFont="1" applyBorder="1" applyAlignment="1">
      <alignment horizontal="left" vertical="center"/>
    </xf>
    <xf numFmtId="4" fontId="10" fillId="0" borderId="118" xfId="4" applyNumberFormat="1" applyFont="1" applyBorder="1" applyAlignment="1">
      <alignment horizontal="left" vertical="center"/>
    </xf>
    <xf numFmtId="4" fontId="10" fillId="0" borderId="121" xfId="4" applyNumberFormat="1" applyFont="1" applyBorder="1" applyAlignment="1">
      <alignment horizontal="left" vertical="center"/>
    </xf>
    <xf numFmtId="4" fontId="10" fillId="0" borderId="115" xfId="4" applyNumberFormat="1" applyFont="1" applyBorder="1" applyAlignment="1">
      <alignment vertical="center" wrapText="1"/>
    </xf>
    <xf numFmtId="4" fontId="10" fillId="0" borderId="118" xfId="4" applyNumberFormat="1" applyFont="1" applyBorder="1" applyAlignment="1">
      <alignment vertical="center" wrapText="1"/>
    </xf>
    <xf numFmtId="4" fontId="10" fillId="0" borderId="121" xfId="4" applyNumberFormat="1" applyFont="1" applyBorder="1" applyAlignment="1">
      <alignment vertical="center" wrapText="1"/>
    </xf>
    <xf numFmtId="1" fontId="10" fillId="15" borderId="1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8" fillId="0" borderId="0" xfId="6" applyFont="1" applyBorder="1" applyAlignment="1"/>
    <xf numFmtId="164" fontId="16" fillId="0" borderId="0" xfId="6" applyNumberFormat="1" applyFont="1" applyBorder="1" applyAlignment="1"/>
    <xf numFmtId="0" fontId="16" fillId="0" borderId="0" xfId="0" applyFont="1" applyBorder="1" applyAlignment="1">
      <alignment horizontal="left"/>
    </xf>
    <xf numFmtId="164" fontId="16" fillId="0" borderId="0" xfId="6" applyNumberFormat="1" applyFont="1" applyBorder="1" applyAlignment="1">
      <alignment horizontal="right"/>
    </xf>
    <xf numFmtId="0" fontId="0" fillId="0" borderId="0" xfId="0" applyFont="1"/>
    <xf numFmtId="0" fontId="49" fillId="0" borderId="0" xfId="7" applyFont="1"/>
    <xf numFmtId="0" fontId="19" fillId="0" borderId="0" xfId="0" applyFont="1" applyProtection="1">
      <protection locked="0"/>
    </xf>
    <xf numFmtId="0" fontId="27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8" fillId="0" borderId="103" xfId="0" applyFont="1" applyBorder="1" applyAlignment="1">
      <alignment horizontal="left" vertical="center" wrapText="1"/>
    </xf>
    <xf numFmtId="0" fontId="28" fillId="0" borderId="104" xfId="0" applyFont="1" applyBorder="1" applyAlignment="1">
      <alignment horizontal="left" vertical="center" wrapText="1"/>
    </xf>
    <xf numFmtId="0" fontId="28" fillId="0" borderId="105" xfId="0" applyFont="1" applyBorder="1" applyAlignment="1">
      <alignment horizontal="left" vertical="center" wrapText="1"/>
    </xf>
    <xf numFmtId="0" fontId="45" fillId="6" borderId="96" xfId="0" applyFont="1" applyFill="1" applyBorder="1" applyAlignment="1">
      <alignment horizontal="center" vertical="center"/>
    </xf>
    <xf numFmtId="0" fontId="45" fillId="6" borderId="91" xfId="0" applyFont="1" applyFill="1" applyBorder="1" applyAlignment="1">
      <alignment horizontal="center" vertical="center"/>
    </xf>
    <xf numFmtId="0" fontId="45" fillId="6" borderId="94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 textRotation="255"/>
    </xf>
    <xf numFmtId="0" fontId="12" fillId="8" borderId="37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3" fontId="13" fillId="9" borderId="41" xfId="0" applyNumberFormat="1" applyFont="1" applyFill="1" applyBorder="1" applyAlignment="1" applyProtection="1">
      <alignment horizontal="center" vertical="center"/>
      <protection locked="0"/>
    </xf>
    <xf numFmtId="165" fontId="10" fillId="0" borderId="42" xfId="6" applyFont="1" applyFill="1" applyBorder="1" applyAlignment="1" applyProtection="1">
      <alignment vertical="center"/>
    </xf>
    <xf numFmtId="0" fontId="10" fillId="0" borderId="44" xfId="0" applyFont="1" applyBorder="1" applyAlignment="1">
      <alignment horizontal="left" vertical="center" wrapText="1"/>
    </xf>
    <xf numFmtId="3" fontId="13" fillId="9" borderId="45" xfId="0" applyNumberFormat="1" applyFont="1" applyFill="1" applyBorder="1" applyAlignment="1" applyProtection="1">
      <alignment horizontal="center" vertical="center"/>
      <protection locked="0"/>
    </xf>
    <xf numFmtId="165" fontId="10" fillId="0" borderId="45" xfId="6" applyFont="1" applyFill="1" applyBorder="1" applyAlignment="1" applyProtection="1">
      <alignment vertical="center"/>
    </xf>
    <xf numFmtId="1" fontId="13" fillId="9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>
      <alignment vertical="center" wrapText="1"/>
    </xf>
    <xf numFmtId="0" fontId="12" fillId="10" borderId="66" xfId="0" applyFont="1" applyFill="1" applyBorder="1" applyAlignment="1">
      <alignment horizontal="center" vertical="center"/>
    </xf>
    <xf numFmtId="0" fontId="12" fillId="10" borderId="65" xfId="0" applyFont="1" applyFill="1" applyBorder="1" applyAlignment="1">
      <alignment horizontal="center" vertical="center"/>
    </xf>
    <xf numFmtId="0" fontId="10" fillId="0" borderId="40" xfId="0" applyFont="1" applyBorder="1" applyAlignment="1">
      <alignment vertical="center" wrapText="1"/>
    </xf>
    <xf numFmtId="3" fontId="10" fillId="0" borderId="42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  <xf numFmtId="1" fontId="13" fillId="9" borderId="48" xfId="0" applyNumberFormat="1" applyFont="1" applyFill="1" applyBorder="1" applyAlignment="1" applyProtection="1">
      <alignment horizontal="center" vertical="center"/>
      <protection locked="0"/>
    </xf>
    <xf numFmtId="165" fontId="10" fillId="0" borderId="49" xfId="6" applyFont="1" applyFill="1" applyBorder="1" applyAlignment="1" applyProtection="1">
      <alignment vertical="center"/>
    </xf>
    <xf numFmtId="0" fontId="11" fillId="5" borderId="64" xfId="0" applyFont="1" applyFill="1" applyBorder="1" applyAlignment="1">
      <alignment horizontal="center" vertical="center" textRotation="255"/>
    </xf>
    <xf numFmtId="0" fontId="11" fillId="5" borderId="65" xfId="0" applyFont="1" applyFill="1" applyBorder="1" applyAlignment="1">
      <alignment horizontal="center" vertical="center" textRotation="255"/>
    </xf>
    <xf numFmtId="165" fontId="10" fillId="0" borderId="46" xfId="6" applyFont="1" applyFill="1" applyBorder="1" applyAlignment="1" applyProtection="1">
      <alignment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65" fontId="10" fillId="0" borderId="49" xfId="6" applyFont="1" applyFill="1" applyBorder="1" applyAlignment="1" applyProtection="1">
      <alignment horizontal="center" vertical="center"/>
    </xf>
    <xf numFmtId="0" fontId="17" fillId="0" borderId="53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0" fillId="0" borderId="44" xfId="0" applyFont="1" applyBorder="1" applyAlignment="1">
      <alignment vertical="center" wrapText="1"/>
    </xf>
    <xf numFmtId="3" fontId="10" fillId="0" borderId="4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5" borderId="26" xfId="0" applyFont="1" applyFill="1" applyBorder="1" applyAlignment="1">
      <alignment horizontal="center" vertical="center" textRotation="255"/>
    </xf>
    <xf numFmtId="0" fontId="21" fillId="5" borderId="27" xfId="0" applyFont="1" applyFill="1" applyBorder="1" applyAlignment="1">
      <alignment horizontal="center" vertical="center" textRotation="255"/>
    </xf>
    <xf numFmtId="0" fontId="21" fillId="5" borderId="28" xfId="0" applyFont="1" applyFill="1" applyBorder="1" applyAlignment="1">
      <alignment horizontal="center" vertical="center" textRotation="255"/>
    </xf>
    <xf numFmtId="0" fontId="22" fillId="0" borderId="0" xfId="0" applyFont="1" applyAlignment="1">
      <alignment horizontal="center" wrapText="1"/>
    </xf>
    <xf numFmtId="0" fontId="16" fillId="5" borderId="11" xfId="0" applyFont="1" applyFill="1" applyBorder="1" applyAlignment="1">
      <alignment horizontal="left" wrapText="1"/>
    </xf>
    <xf numFmtId="0" fontId="16" fillId="5" borderId="12" xfId="0" applyFont="1" applyFill="1" applyBorder="1" applyAlignment="1">
      <alignment horizontal="left" wrapText="1"/>
    </xf>
    <xf numFmtId="0" fontId="18" fillId="5" borderId="61" xfId="0" applyFont="1" applyFill="1" applyBorder="1" applyAlignment="1">
      <alignment horizontal="left"/>
    </xf>
    <xf numFmtId="0" fontId="18" fillId="5" borderId="62" xfId="0" applyFont="1" applyFill="1" applyBorder="1" applyAlignment="1">
      <alignment horizontal="left"/>
    </xf>
    <xf numFmtId="0" fontId="18" fillId="5" borderId="63" xfId="0" applyFont="1" applyFill="1" applyBorder="1" applyAlignment="1">
      <alignment horizontal="left"/>
    </xf>
    <xf numFmtId="165" fontId="11" fillId="14" borderId="11" xfId="6" applyFont="1" applyFill="1" applyBorder="1" applyAlignment="1">
      <alignment horizontal="center" vertical="center" wrapText="1"/>
    </xf>
    <xf numFmtId="165" fontId="11" fillId="14" borderId="12" xfId="6" applyFont="1" applyFill="1" applyBorder="1" applyAlignment="1">
      <alignment horizontal="center" vertical="center" wrapText="1"/>
    </xf>
    <xf numFmtId="165" fontId="11" fillId="14" borderId="11" xfId="6" applyFont="1" applyFill="1" applyBorder="1" applyAlignment="1">
      <alignment horizontal="left" vertical="center" wrapText="1"/>
    </xf>
    <xf numFmtId="165" fontId="11" fillId="14" borderId="12" xfId="6" applyFont="1" applyFill="1" applyBorder="1" applyAlignment="1">
      <alignment horizontal="left" vertical="center" wrapText="1"/>
    </xf>
    <xf numFmtId="165" fontId="11" fillId="14" borderId="21" xfId="6" applyFont="1" applyFill="1" applyBorder="1" applyAlignment="1">
      <alignment horizontal="left" vertical="center" wrapText="1"/>
    </xf>
    <xf numFmtId="4" fontId="10" fillId="13" borderId="112" xfId="0" applyNumberFormat="1" applyFont="1" applyFill="1" applyBorder="1" applyAlignment="1">
      <alignment horizontal="left" vertical="center" wrapText="1"/>
    </xf>
    <xf numFmtId="4" fontId="10" fillId="13" borderId="113" xfId="0" applyNumberFormat="1" applyFont="1" applyFill="1" applyBorder="1" applyAlignment="1">
      <alignment horizontal="left" vertical="center" wrapText="1"/>
    </xf>
    <xf numFmtId="4" fontId="10" fillId="13" borderId="123" xfId="0" applyNumberFormat="1" applyFont="1" applyFill="1" applyBorder="1" applyAlignment="1">
      <alignment horizontal="left" vertical="center" wrapText="1"/>
    </xf>
    <xf numFmtId="165" fontId="11" fillId="0" borderId="0" xfId="6" applyFont="1" applyFill="1" applyBorder="1" applyAlignment="1">
      <alignment horizontal="left" vertical="center" wrapText="1"/>
    </xf>
    <xf numFmtId="0" fontId="19" fillId="0" borderId="90" xfId="0" applyFont="1" applyBorder="1" applyAlignment="1">
      <alignment horizontal="left" vertical="center"/>
    </xf>
    <xf numFmtId="0" fontId="18" fillId="0" borderId="90" xfId="0" applyFont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1" fillId="0" borderId="0" xfId="4" applyFont="1" applyAlignment="1">
      <alignment horizontal="right" vertical="center"/>
    </xf>
    <xf numFmtId="0" fontId="37" fillId="17" borderId="11" xfId="4" applyFont="1" applyFill="1" applyBorder="1" applyAlignment="1">
      <alignment horizontal="center" vertical="center"/>
    </xf>
    <xf numFmtId="0" fontId="37" fillId="17" borderId="12" xfId="4" applyFont="1" applyFill="1" applyBorder="1" applyAlignment="1">
      <alignment horizontal="center" vertical="center"/>
    </xf>
    <xf numFmtId="0" fontId="37" fillId="17" borderId="21" xfId="4" applyFont="1" applyFill="1" applyBorder="1" applyAlignment="1">
      <alignment horizontal="center" vertical="center"/>
    </xf>
    <xf numFmtId="0" fontId="10" fillId="17" borderId="11" xfId="4" applyFont="1" applyFill="1" applyBorder="1" applyAlignment="1">
      <alignment horizontal="right" vertical="center"/>
    </xf>
    <xf numFmtId="0" fontId="10" fillId="17" borderId="12" xfId="4" applyFont="1" applyFill="1" applyBorder="1" applyAlignment="1">
      <alignment horizontal="right" vertical="center"/>
    </xf>
    <xf numFmtId="0" fontId="10" fillId="17" borderId="19" xfId="4" applyFont="1" applyFill="1" applyBorder="1" applyAlignment="1">
      <alignment horizontal="right" vertical="center"/>
    </xf>
    <xf numFmtId="0" fontId="10" fillId="2" borderId="11" xfId="4" applyFont="1" applyFill="1" applyBorder="1" applyAlignment="1">
      <alignment horizontal="right" vertical="center"/>
    </xf>
    <xf numFmtId="0" fontId="10" fillId="2" borderId="12" xfId="4" applyFont="1" applyFill="1" applyBorder="1" applyAlignment="1">
      <alignment horizontal="right" vertical="center"/>
    </xf>
    <xf numFmtId="0" fontId="10" fillId="2" borderId="21" xfId="4" applyFont="1" applyFill="1" applyBorder="1" applyAlignment="1">
      <alignment horizontal="right" vertical="center"/>
    </xf>
    <xf numFmtId="0" fontId="39" fillId="0" borderId="11" xfId="5" applyFont="1" applyBorder="1" applyAlignment="1">
      <alignment horizontal="center" vertical="center"/>
    </xf>
    <xf numFmtId="0" fontId="39" fillId="0" borderId="12" xfId="5" applyFont="1" applyBorder="1" applyAlignment="1">
      <alignment horizontal="center" vertical="center"/>
    </xf>
    <xf numFmtId="0" fontId="39" fillId="0" borderId="21" xfId="5" applyFont="1" applyBorder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0" fillId="0" borderId="0" xfId="4" applyFont="1" applyAlignment="1">
      <alignment horizontal="right" vertical="center"/>
    </xf>
    <xf numFmtId="0" fontId="41" fillId="0" borderId="0" xfId="4" applyFont="1" applyAlignment="1">
      <alignment horizontal="right" vertical="center"/>
    </xf>
    <xf numFmtId="0" fontId="11" fillId="6" borderId="3" xfId="4" applyFont="1" applyFill="1" applyBorder="1" applyAlignment="1">
      <alignment horizontal="center" vertical="center"/>
    </xf>
    <xf numFmtId="0" fontId="11" fillId="6" borderId="4" xfId="4" applyFont="1" applyFill="1" applyBorder="1" applyAlignment="1">
      <alignment horizontal="center" vertical="center"/>
    </xf>
    <xf numFmtId="0" fontId="11" fillId="6" borderId="5" xfId="4" applyFont="1" applyFill="1" applyBorder="1" applyAlignment="1">
      <alignment horizontal="center" vertical="center"/>
    </xf>
    <xf numFmtId="0" fontId="11" fillId="6" borderId="6" xfId="4" applyFont="1" applyFill="1" applyBorder="1" applyAlignment="1">
      <alignment horizontal="center" vertical="center"/>
    </xf>
    <xf numFmtId="0" fontId="11" fillId="6" borderId="84" xfId="4" applyFont="1" applyFill="1" applyBorder="1" applyAlignment="1">
      <alignment horizontal="center" vertical="center"/>
    </xf>
    <xf numFmtId="0" fontId="11" fillId="6" borderId="7" xfId="4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32" xfId="0" applyFont="1" applyBorder="1"/>
    <xf numFmtId="0" fontId="10" fillId="0" borderId="1" xfId="0" applyFont="1" applyBorder="1"/>
    <xf numFmtId="0" fontId="10" fillId="0" borderId="90" xfId="0" applyFont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11" fillId="17" borderId="9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91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91" xfId="0" applyFont="1" applyBorder="1" applyAlignment="1">
      <alignment horizontal="left"/>
    </xf>
    <xf numFmtId="165" fontId="17" fillId="0" borderId="13" xfId="6" applyFont="1" applyBorder="1" applyAlignment="1">
      <alignment horizontal="right"/>
    </xf>
    <xf numFmtId="165" fontId="17" fillId="0" borderId="91" xfId="6" applyFont="1" applyBorder="1" applyAlignment="1">
      <alignment horizontal="right"/>
    </xf>
    <xf numFmtId="165" fontId="17" fillId="0" borderId="30" xfId="6" applyFont="1" applyBorder="1" applyAlignment="1">
      <alignment horizontal="right"/>
    </xf>
    <xf numFmtId="165" fontId="17" fillId="0" borderId="32" xfId="6" applyFont="1" applyBorder="1" applyAlignment="1">
      <alignment horizontal="right"/>
    </xf>
    <xf numFmtId="0" fontId="10" fillId="0" borderId="33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31" fillId="0" borderId="31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10" fillId="0" borderId="96" xfId="0" applyFont="1" applyBorder="1" applyAlignment="1">
      <alignment horizontal="left"/>
    </xf>
    <xf numFmtId="0" fontId="10" fillId="0" borderId="94" xfId="0" applyFont="1" applyBorder="1" applyAlignment="1">
      <alignment horizontal="left"/>
    </xf>
    <xf numFmtId="165" fontId="17" fillId="0" borderId="96" xfId="6" applyFont="1" applyBorder="1" applyAlignment="1">
      <alignment horizontal="center"/>
    </xf>
    <xf numFmtId="165" fontId="17" fillId="0" borderId="91" xfId="6" applyFont="1" applyBorder="1" applyAlignment="1">
      <alignment horizontal="center"/>
    </xf>
    <xf numFmtId="165" fontId="17" fillId="0" borderId="94" xfId="6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91" xfId="0" applyFont="1" applyBorder="1" applyAlignment="1">
      <alignment horizontal="left"/>
    </xf>
    <xf numFmtId="164" fontId="17" fillId="0" borderId="13" xfId="6" applyNumberFormat="1" applyFont="1" applyBorder="1" applyAlignment="1">
      <alignment horizontal="right"/>
    </xf>
    <xf numFmtId="164" fontId="17" fillId="0" borderId="91" xfId="6" applyNumberFormat="1" applyFont="1" applyBorder="1" applyAlignment="1">
      <alignment horizontal="right"/>
    </xf>
    <xf numFmtId="164" fontId="17" fillId="0" borderId="30" xfId="6" applyNumberFormat="1" applyFont="1" applyBorder="1" applyAlignment="1">
      <alignment horizontal="right"/>
    </xf>
    <xf numFmtId="164" fontId="17" fillId="0" borderId="32" xfId="6" applyNumberFormat="1" applyFont="1" applyBorder="1" applyAlignment="1">
      <alignment horizontal="right"/>
    </xf>
    <xf numFmtId="0" fontId="17" fillId="17" borderId="13" xfId="0" applyFont="1" applyFill="1" applyBorder="1" applyAlignment="1">
      <alignment horizontal="center" vertical="center"/>
    </xf>
    <xf numFmtId="0" fontId="17" fillId="17" borderId="91" xfId="0" applyFont="1" applyFill="1" applyBorder="1" applyAlignment="1">
      <alignment horizontal="center" vertical="center"/>
    </xf>
    <xf numFmtId="0" fontId="17" fillId="17" borderId="30" xfId="0" applyFont="1" applyFill="1" applyBorder="1" applyAlignment="1">
      <alignment horizontal="center" vertical="center"/>
    </xf>
    <xf numFmtId="0" fontId="17" fillId="17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90" xfId="0" applyFont="1" applyBorder="1" applyAlignment="1">
      <alignment horizontal="left"/>
    </xf>
    <xf numFmtId="165" fontId="11" fillId="0" borderId="96" xfId="6" applyFont="1" applyBorder="1" applyAlignment="1">
      <alignment horizontal="center"/>
    </xf>
    <xf numFmtId="165" fontId="11" fillId="0" borderId="91" xfId="6" applyFont="1" applyBorder="1" applyAlignment="1">
      <alignment horizontal="center"/>
    </xf>
    <xf numFmtId="165" fontId="11" fillId="0" borderId="94" xfId="6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90" xfId="0" applyFont="1" applyBorder="1" applyAlignment="1">
      <alignment horizontal="left"/>
    </xf>
    <xf numFmtId="170" fontId="11" fillId="0" borderId="96" xfId="6" applyNumberFormat="1" applyFont="1" applyBorder="1" applyAlignment="1">
      <alignment horizontal="right"/>
    </xf>
    <xf numFmtId="170" fontId="11" fillId="0" borderId="91" xfId="6" applyNumberFormat="1" applyFont="1" applyBorder="1" applyAlignment="1">
      <alignment horizontal="right"/>
    </xf>
    <xf numFmtId="170" fontId="11" fillId="0" borderId="94" xfId="6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17" borderId="13" xfId="0" applyFont="1" applyFill="1" applyBorder="1" applyAlignment="1">
      <alignment horizontal="center" vertical="center"/>
    </xf>
    <xf numFmtId="0" fontId="11" fillId="17" borderId="30" xfId="0" applyFont="1" applyFill="1" applyBorder="1" applyAlignment="1">
      <alignment horizontal="center" vertical="center"/>
    </xf>
    <xf numFmtId="0" fontId="11" fillId="17" borderId="3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0" fontId="17" fillId="17" borderId="9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12" borderId="25" xfId="0" applyFont="1" applyFill="1" applyBorder="1" applyAlignment="1" applyProtection="1">
      <alignment horizontal="center" vertical="center" wrapText="1"/>
      <protection locked="0"/>
    </xf>
    <xf numFmtId="0" fontId="18" fillId="12" borderId="15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/>
    </xf>
    <xf numFmtId="0" fontId="8" fillId="0" borderId="90" xfId="0" applyFont="1" applyBorder="1" applyAlignment="1">
      <alignment horizontal="left"/>
    </xf>
    <xf numFmtId="0" fontId="16" fillId="0" borderId="90" xfId="0" applyFont="1" applyBorder="1" applyAlignment="1">
      <alignment horizontal="left"/>
    </xf>
    <xf numFmtId="165" fontId="8" fillId="0" borderId="90" xfId="6" applyFont="1" applyBorder="1" applyAlignment="1">
      <alignment horizontal="center"/>
    </xf>
    <xf numFmtId="164" fontId="16" fillId="0" borderId="90" xfId="6" applyNumberFormat="1" applyFont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6" borderId="81" xfId="0" applyFont="1" applyFill="1" applyBorder="1" applyAlignment="1">
      <alignment horizontal="center" vertical="center" wrapText="1"/>
    </xf>
    <xf numFmtId="0" fontId="18" fillId="6" borderId="94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6" borderId="78" xfId="0" applyFont="1" applyFill="1" applyBorder="1" applyAlignment="1">
      <alignment horizontal="center" vertical="center"/>
    </xf>
    <xf numFmtId="0" fontId="18" fillId="7" borderId="86" xfId="0" applyFont="1" applyFill="1" applyBorder="1" applyAlignment="1">
      <alignment horizontal="center" vertical="center" wrapText="1"/>
    </xf>
    <xf numFmtId="0" fontId="18" fillId="7" borderId="91" xfId="0" applyFont="1" applyFill="1" applyBorder="1" applyAlignment="1">
      <alignment horizontal="center" vertical="center" wrapText="1"/>
    </xf>
    <xf numFmtId="0" fontId="18" fillId="7" borderId="75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20" borderId="81" xfId="0" applyFont="1" applyFill="1" applyBorder="1" applyAlignment="1">
      <alignment horizontal="center" vertical="center" wrapText="1"/>
    </xf>
    <xf numFmtId="0" fontId="18" fillId="20" borderId="94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/>
    </xf>
    <xf numFmtId="0" fontId="18" fillId="20" borderId="78" xfId="0" applyFont="1" applyFill="1" applyBorder="1" applyAlignment="1">
      <alignment horizontal="center" vertical="center"/>
    </xf>
    <xf numFmtId="0" fontId="18" fillId="0" borderId="86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165" fontId="19" fillId="0" borderId="30" xfId="6" applyFont="1" applyBorder="1" applyAlignment="1">
      <alignment horizontal="right"/>
    </xf>
    <xf numFmtId="165" fontId="19" fillId="0" borderId="32" xfId="6" applyFont="1" applyBorder="1" applyAlignment="1">
      <alignment horizontal="right"/>
    </xf>
    <xf numFmtId="165" fontId="10" fillId="0" borderId="30" xfId="6" applyFont="1" applyBorder="1" applyAlignment="1">
      <alignment horizontal="right"/>
    </xf>
    <xf numFmtId="165" fontId="10" fillId="0" borderId="32" xfId="6" applyFont="1" applyBorder="1" applyAlignment="1">
      <alignment horizontal="right"/>
    </xf>
    <xf numFmtId="170" fontId="11" fillId="0" borderId="30" xfId="6" applyNumberFormat="1" applyFont="1" applyBorder="1" applyAlignment="1">
      <alignment horizontal="right"/>
    </xf>
    <xf numFmtId="170" fontId="11" fillId="0" borderId="32" xfId="6" applyNumberFormat="1" applyFont="1" applyBorder="1" applyAlignment="1">
      <alignment horizontal="right"/>
    </xf>
    <xf numFmtId="0" fontId="11" fillId="17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3" fillId="0" borderId="90" xfId="0" applyFont="1" applyBorder="1" applyAlignment="1">
      <alignment horizontal="left" vertical="center" wrapText="1"/>
    </xf>
    <xf numFmtId="0" fontId="21" fillId="0" borderId="90" xfId="0" applyFont="1" applyBorder="1" applyAlignment="1">
      <alignment horizontal="left" vertical="center" wrapText="1"/>
    </xf>
    <xf numFmtId="0" fontId="23" fillId="0" borderId="96" xfId="0" applyFont="1" applyBorder="1" applyAlignment="1">
      <alignment horizontal="left" vertical="center" wrapText="1"/>
    </xf>
    <xf numFmtId="0" fontId="23" fillId="0" borderId="91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21" fillId="0" borderId="96" xfId="0" applyFont="1" applyBorder="1" applyAlignment="1">
      <alignment horizontal="left" vertical="center" wrapText="1"/>
    </xf>
    <xf numFmtId="0" fontId="21" fillId="0" borderId="91" xfId="0" applyFont="1" applyBorder="1" applyAlignment="1">
      <alignment horizontal="left" vertical="center" wrapText="1"/>
    </xf>
    <xf numFmtId="0" fontId="21" fillId="0" borderId="94" xfId="0" applyFont="1" applyBorder="1" applyAlignment="1">
      <alignment horizontal="left" vertical="center" wrapText="1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165" fontId="18" fillId="5" borderId="21" xfId="6" applyFont="1" applyFill="1" applyBorder="1" applyAlignment="1">
      <alignment horizontal="right" vertical="center"/>
    </xf>
    <xf numFmtId="165" fontId="18" fillId="5" borderId="7" xfId="6" applyFont="1" applyFill="1" applyBorder="1" applyAlignment="1">
      <alignment horizontal="right" vertical="center"/>
    </xf>
    <xf numFmtId="0" fontId="11" fillId="5" borderId="1" xfId="0" applyFont="1" applyFill="1" applyBorder="1"/>
    <xf numFmtId="0" fontId="11" fillId="5" borderId="9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0" xfId="0" applyFont="1" applyFill="1" applyBorder="1" applyAlignment="1">
      <alignment horizontal="center"/>
    </xf>
    <xf numFmtId="165" fontId="11" fillId="5" borderId="1" xfId="1" applyFont="1" applyFill="1" applyBorder="1"/>
    <xf numFmtId="4" fontId="11" fillId="5" borderId="20" xfId="4" applyNumberFormat="1" applyFont="1" applyFill="1" applyBorder="1" applyAlignment="1">
      <alignment horizontal="center" vertical="center"/>
    </xf>
    <xf numFmtId="0" fontId="11" fillId="5" borderId="115" xfId="4" applyFont="1" applyFill="1" applyBorder="1" applyAlignment="1" applyProtection="1">
      <alignment horizontal="center" vertical="center"/>
      <protection locked="0"/>
    </xf>
    <xf numFmtId="0" fontId="11" fillId="5" borderId="118" xfId="4" applyFont="1" applyFill="1" applyBorder="1" applyAlignment="1" applyProtection="1">
      <alignment horizontal="center" vertical="center"/>
      <protection locked="0"/>
    </xf>
    <xf numFmtId="0" fontId="10" fillId="5" borderId="121" xfId="4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  <xf numFmtId="0" fontId="18" fillId="5" borderId="93" xfId="0" applyFont="1" applyFill="1" applyBorder="1" applyAlignment="1">
      <alignment horizontal="center"/>
    </xf>
    <xf numFmtId="0" fontId="18" fillId="5" borderId="81" xfId="0" applyFont="1" applyFill="1" applyBorder="1" applyAlignment="1">
      <alignment horizontal="center"/>
    </xf>
    <xf numFmtId="0" fontId="18" fillId="5" borderId="94" xfId="0" applyFont="1" applyFill="1" applyBorder="1" applyAlignment="1">
      <alignment horizontal="center"/>
    </xf>
    <xf numFmtId="0" fontId="18" fillId="5" borderId="75" xfId="0" applyFont="1" applyFill="1" applyBorder="1" applyAlignment="1">
      <alignment horizontal="center"/>
    </xf>
    <xf numFmtId="0" fontId="18" fillId="5" borderId="32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78" xfId="0" applyFont="1" applyFill="1" applyBorder="1" applyAlignment="1">
      <alignment horizontal="center"/>
    </xf>
    <xf numFmtId="0" fontId="18" fillId="5" borderId="7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5" fontId="18" fillId="5" borderId="1" xfId="6" applyFont="1" applyFill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1" fillId="5" borderId="8" xfId="0" applyFont="1" applyFill="1" applyBorder="1"/>
    <xf numFmtId="165" fontId="10" fillId="5" borderId="1" xfId="6" applyFont="1" applyFill="1" applyBorder="1"/>
    <xf numFmtId="165" fontId="11" fillId="5" borderId="1" xfId="6" applyFont="1" applyFill="1" applyBorder="1" applyAlignment="1"/>
    <xf numFmtId="0" fontId="11" fillId="5" borderId="96" xfId="0" applyFont="1" applyFill="1" applyBorder="1" applyAlignment="1">
      <alignment horizontal="center"/>
    </xf>
    <xf numFmtId="0" fontId="11" fillId="5" borderId="91" xfId="0" applyFont="1" applyFill="1" applyBorder="1" applyAlignment="1">
      <alignment horizontal="center"/>
    </xf>
    <xf numFmtId="0" fontId="11" fillId="5" borderId="94" xfId="0" applyFont="1" applyFill="1" applyBorder="1" applyAlignment="1">
      <alignment horizontal="center"/>
    </xf>
    <xf numFmtId="167" fontId="10" fillId="5" borderId="1" xfId="0" applyNumberFormat="1" applyFont="1" applyFill="1" applyBorder="1"/>
    <xf numFmtId="0" fontId="30" fillId="22" borderId="90" xfId="0" applyFont="1" applyFill="1" applyBorder="1" applyAlignment="1">
      <alignment horizontal="center" vertical="center" wrapText="1"/>
    </xf>
    <xf numFmtId="0" fontId="30" fillId="22" borderId="90" xfId="0" applyFont="1" applyFill="1" applyBorder="1" applyAlignment="1">
      <alignment horizontal="center" vertical="center"/>
    </xf>
    <xf numFmtId="17" fontId="30" fillId="22" borderId="90" xfId="0" applyNumberFormat="1" applyFont="1" applyFill="1" applyBorder="1" applyAlignment="1">
      <alignment horizontal="center" vertical="center"/>
    </xf>
    <xf numFmtId="0" fontId="17" fillId="23" borderId="90" xfId="0" applyFont="1" applyFill="1" applyBorder="1" applyAlignment="1">
      <alignment horizontal="center" vertical="center"/>
    </xf>
    <xf numFmtId="0" fontId="35" fillId="24" borderId="72" xfId="0" applyFont="1" applyFill="1" applyBorder="1" applyAlignment="1">
      <alignment horizontal="left" vertical="center"/>
    </xf>
    <xf numFmtId="0" fontId="10" fillId="24" borderId="72" xfId="0" applyFont="1" applyFill="1" applyBorder="1" applyAlignment="1">
      <alignment horizontal="center" vertical="center" wrapText="1"/>
    </xf>
    <xf numFmtId="170" fontId="10" fillId="24" borderId="72" xfId="0" applyNumberFormat="1" applyFont="1" applyFill="1" applyBorder="1" applyAlignment="1">
      <alignment horizontal="right" vertical="center" wrapText="1"/>
    </xf>
    <xf numFmtId="173" fontId="10" fillId="24" borderId="72" xfId="0" applyNumberFormat="1" applyFont="1" applyFill="1" applyBorder="1" applyAlignment="1">
      <alignment horizontal="right" vertical="center" wrapText="1"/>
    </xf>
    <xf numFmtId="0" fontId="21" fillId="24" borderId="71" xfId="0" applyFont="1" applyFill="1" applyBorder="1" applyAlignment="1">
      <alignment vertical="center" wrapText="1"/>
    </xf>
    <xf numFmtId="1" fontId="21" fillId="24" borderId="71" xfId="0" applyNumberFormat="1" applyFont="1" applyFill="1" applyBorder="1" applyAlignment="1">
      <alignment horizontal="center" vertical="center" wrapText="1"/>
    </xf>
    <xf numFmtId="165" fontId="21" fillId="24" borderId="71" xfId="6" applyFont="1" applyFill="1" applyBorder="1" applyAlignment="1" applyProtection="1">
      <alignment horizontal="center" vertical="center" wrapText="1"/>
    </xf>
    <xf numFmtId="165" fontId="21" fillId="24" borderId="71" xfId="6" applyFont="1" applyFill="1" applyBorder="1" applyAlignment="1" applyProtection="1">
      <alignment horizontal="right" vertical="center" wrapText="1"/>
    </xf>
    <xf numFmtId="170" fontId="21" fillId="24" borderId="72" xfId="0" applyNumberFormat="1" applyFont="1" applyFill="1" applyBorder="1" applyAlignment="1">
      <alignment horizontal="center" vertical="center" wrapText="1"/>
    </xf>
    <xf numFmtId="173" fontId="21" fillId="24" borderId="72" xfId="0" applyNumberFormat="1" applyFont="1" applyFill="1" applyBorder="1" applyAlignment="1">
      <alignment horizontal="right" vertical="center" wrapText="1"/>
    </xf>
    <xf numFmtId="0" fontId="21" fillId="24" borderId="90" xfId="0" applyFont="1" applyFill="1" applyBorder="1" applyAlignment="1">
      <alignment vertical="center" wrapText="1"/>
    </xf>
    <xf numFmtId="0" fontId="21" fillId="24" borderId="90" xfId="0" applyFont="1" applyFill="1" applyBorder="1" applyAlignment="1">
      <alignment horizontal="center" vertical="center" wrapText="1"/>
    </xf>
    <xf numFmtId="165" fontId="21" fillId="24" borderId="90" xfId="6" applyFont="1" applyFill="1" applyBorder="1" applyAlignment="1" applyProtection="1">
      <alignment horizontal="center" vertical="center" wrapText="1"/>
    </xf>
    <xf numFmtId="165" fontId="21" fillId="24" borderId="90" xfId="6" applyFont="1" applyFill="1" applyBorder="1" applyAlignment="1" applyProtection="1">
      <alignment horizontal="right" vertical="center" wrapText="1"/>
    </xf>
    <xf numFmtId="0" fontId="35" fillId="24" borderId="90" xfId="0" applyFont="1" applyFill="1" applyBorder="1" applyAlignment="1">
      <alignment vertical="center"/>
    </xf>
    <xf numFmtId="0" fontId="10" fillId="24" borderId="90" xfId="0" applyFont="1" applyFill="1" applyBorder="1" applyAlignment="1">
      <alignment horizontal="center" vertical="center" wrapText="1"/>
    </xf>
    <xf numFmtId="170" fontId="10" fillId="22" borderId="90" xfId="0" applyNumberFormat="1" applyFont="1" applyFill="1" applyBorder="1" applyAlignment="1">
      <alignment horizontal="right" vertical="center" wrapText="1"/>
    </xf>
    <xf numFmtId="173" fontId="10" fillId="22" borderId="90" xfId="0" applyNumberFormat="1" applyFont="1" applyFill="1" applyBorder="1" applyAlignment="1">
      <alignment horizontal="right" vertical="center" wrapText="1"/>
    </xf>
    <xf numFmtId="170" fontId="10" fillId="22" borderId="68" xfId="0" applyNumberFormat="1" applyFont="1" applyFill="1" applyBorder="1" applyAlignment="1">
      <alignment horizontal="center" vertical="center" wrapText="1"/>
    </xf>
    <xf numFmtId="170" fontId="10" fillId="22" borderId="97" xfId="0" applyNumberFormat="1" applyFont="1" applyFill="1" applyBorder="1" applyAlignment="1">
      <alignment horizontal="center" vertical="center" wrapText="1"/>
    </xf>
    <xf numFmtId="170" fontId="10" fillId="22" borderId="69" xfId="0" applyNumberFormat="1" applyFont="1" applyFill="1" applyBorder="1" applyAlignment="1">
      <alignment horizontal="center" vertical="center" wrapText="1"/>
    </xf>
    <xf numFmtId="170" fontId="10" fillId="22" borderId="70" xfId="0" applyNumberFormat="1" applyFont="1" applyFill="1" applyBorder="1" applyAlignment="1">
      <alignment horizontal="center" vertical="center" wrapText="1"/>
    </xf>
    <xf numFmtId="170" fontId="11" fillId="22" borderId="71" xfId="0" applyNumberFormat="1" applyFont="1" applyFill="1" applyBorder="1" applyAlignment="1">
      <alignment horizontal="center" vertical="center" wrapText="1"/>
    </xf>
    <xf numFmtId="0" fontId="35" fillId="22" borderId="71" xfId="0" applyFont="1" applyFill="1" applyBorder="1" applyAlignment="1">
      <alignment vertical="center"/>
    </xf>
    <xf numFmtId="0" fontId="11" fillId="22" borderId="71" xfId="0" applyFont="1" applyFill="1" applyBorder="1" applyAlignment="1">
      <alignment horizontal="center" vertical="center" wrapText="1"/>
    </xf>
    <xf numFmtId="165" fontId="11" fillId="22" borderId="71" xfId="6" applyFont="1" applyFill="1" applyBorder="1" applyAlignment="1">
      <alignment horizontal="right" vertical="center" wrapText="1"/>
    </xf>
  </cellXfs>
  <cellStyles count="8">
    <cellStyle name="Collegamento ipertestuale" xfId="7" builtinId="8"/>
    <cellStyle name="Euro" xfId="1" xr:uid="{00000000-0005-0000-0000-000002000000}"/>
    <cellStyle name="Migliaia 2" xfId="2" xr:uid="{00000000-0005-0000-0000-000003000000}"/>
    <cellStyle name="Migliaia 3" xfId="3" xr:uid="{00000000-0005-0000-0000-000004000000}"/>
    <cellStyle name="Normale" xfId="0" builtinId="0"/>
    <cellStyle name="Normale 2" xfId="4" xr:uid="{00000000-0005-0000-0000-000006000000}"/>
    <cellStyle name="Normale 3" xfId="5" xr:uid="{00000000-0005-0000-0000-000007000000}"/>
    <cellStyle name="Valuta" xfId="6" builtinId="4"/>
  </cellStyles>
  <dxfs count="1">
    <dxf>
      <font>
        <b val="0"/>
        <condense val="0"/>
        <extend val="0"/>
        <color indexed="8"/>
      </font>
    </dxf>
  </dxfs>
  <tableStyles count="0" defaultTableStyle="TableStyleMedium9" defaultPivotStyle="PivotStyleLight16"/>
  <colors>
    <mruColors>
      <color rgb="FFFFFF99"/>
      <color rgb="FFCCFF99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28575</xdr:rowOff>
    </xdr:from>
    <xdr:to>
      <xdr:col>0</xdr:col>
      <xdr:colOff>352425</xdr:colOff>
      <xdr:row>5</xdr:row>
      <xdr:rowOff>180975</xdr:rowOff>
    </xdr:to>
    <xdr:sp macro="" textlink="">
      <xdr:nvSpPr>
        <xdr:cNvPr id="4" name="Stella a 4 punte 3">
          <a:extLst>
            <a:ext uri="{FF2B5EF4-FFF2-40B4-BE49-F238E27FC236}">
              <a16:creationId xmlns:a16="http://schemas.microsoft.com/office/drawing/2014/main" id="{3DAAABB8-3844-402A-AB52-1992D34709B8}"/>
            </a:ext>
          </a:extLst>
        </xdr:cNvPr>
        <xdr:cNvSpPr/>
      </xdr:nvSpPr>
      <xdr:spPr>
        <a:xfrm>
          <a:off x="209550" y="1743075"/>
          <a:ext cx="142875" cy="152400"/>
        </a:xfrm>
        <a:prstGeom prst="star4">
          <a:avLst/>
        </a:prstGeom>
        <a:solidFill>
          <a:srgbClr val="FFFF00"/>
        </a:solidFill>
        <a:ln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200025</xdr:colOff>
      <xdr:row>7</xdr:row>
      <xdr:rowOff>28575</xdr:rowOff>
    </xdr:from>
    <xdr:to>
      <xdr:col>0</xdr:col>
      <xdr:colOff>352425</xdr:colOff>
      <xdr:row>7</xdr:row>
      <xdr:rowOff>161925</xdr:rowOff>
    </xdr:to>
    <xdr:sp macro="" textlink="">
      <xdr:nvSpPr>
        <xdr:cNvPr id="6" name="Stella a 4 punte 5">
          <a:extLst>
            <a:ext uri="{FF2B5EF4-FFF2-40B4-BE49-F238E27FC236}">
              <a16:creationId xmlns:a16="http://schemas.microsoft.com/office/drawing/2014/main" id="{D01349FB-9FF9-4B5F-9F33-9D49D1F12EC0}"/>
            </a:ext>
          </a:extLst>
        </xdr:cNvPr>
        <xdr:cNvSpPr/>
      </xdr:nvSpPr>
      <xdr:spPr>
        <a:xfrm>
          <a:off x="200025" y="2171700"/>
          <a:ext cx="152400" cy="133350"/>
        </a:xfrm>
        <a:prstGeom prst="star4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200025</xdr:colOff>
      <xdr:row>9</xdr:row>
      <xdr:rowOff>9525</xdr:rowOff>
    </xdr:from>
    <xdr:to>
      <xdr:col>0</xdr:col>
      <xdr:colOff>342900</xdr:colOff>
      <xdr:row>9</xdr:row>
      <xdr:rowOff>161925</xdr:rowOff>
    </xdr:to>
    <xdr:sp macro="" textlink="">
      <xdr:nvSpPr>
        <xdr:cNvPr id="7" name="Stella a 4 punte 6">
          <a:extLst>
            <a:ext uri="{FF2B5EF4-FFF2-40B4-BE49-F238E27FC236}">
              <a16:creationId xmlns:a16="http://schemas.microsoft.com/office/drawing/2014/main" id="{0222CFE8-1CB4-45A9-8109-C5918B810937}"/>
            </a:ext>
          </a:extLst>
        </xdr:cNvPr>
        <xdr:cNvSpPr/>
      </xdr:nvSpPr>
      <xdr:spPr>
        <a:xfrm>
          <a:off x="200025" y="2590800"/>
          <a:ext cx="142875" cy="152400"/>
        </a:xfrm>
        <a:prstGeom prst="star4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3142695</xdr:colOff>
      <xdr:row>0</xdr:row>
      <xdr:rowOff>104775</xdr:rowOff>
    </xdr:from>
    <xdr:to>
      <xdr:col>1</xdr:col>
      <xdr:colOff>179520</xdr:colOff>
      <xdr:row>3</xdr:row>
      <xdr:rowOff>86820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9AEEBC9-2365-44CD-8A43-400CB1FB6D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42695" y="104775"/>
          <a:ext cx="570600" cy="61069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56595</xdr:colOff>
      <xdr:row>0</xdr:row>
      <xdr:rowOff>38100</xdr:rowOff>
    </xdr:from>
    <xdr:to>
      <xdr:col>4</xdr:col>
      <xdr:colOff>627195</xdr:colOff>
      <xdr:row>2</xdr:row>
      <xdr:rowOff>182070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8FB0D54-9A14-4187-8478-D5C62E7B23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6520" y="38100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218520</xdr:colOff>
      <xdr:row>0</xdr:row>
      <xdr:rowOff>76200</xdr:rowOff>
    </xdr:from>
    <xdr:to>
      <xdr:col>5</xdr:col>
      <xdr:colOff>274770</xdr:colOff>
      <xdr:row>2</xdr:row>
      <xdr:rowOff>182070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8D91449-D4CF-43D8-A4B8-371D86B728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33220" y="76200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275670</xdr:colOff>
      <xdr:row>0</xdr:row>
      <xdr:rowOff>95250</xdr:rowOff>
    </xdr:from>
    <xdr:to>
      <xdr:col>8</xdr:col>
      <xdr:colOff>331920</xdr:colOff>
      <xdr:row>2</xdr:row>
      <xdr:rowOff>201120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7833E11-B4F2-41FB-B464-BC53E5D13D5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33420" y="95250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275670</xdr:colOff>
      <xdr:row>0</xdr:row>
      <xdr:rowOff>85725</xdr:rowOff>
    </xdr:from>
    <xdr:to>
      <xdr:col>8</xdr:col>
      <xdr:colOff>331920</xdr:colOff>
      <xdr:row>2</xdr:row>
      <xdr:rowOff>191595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37201C0-38A1-4CC7-9E98-D1D9E86211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33420" y="85725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56595</xdr:colOff>
      <xdr:row>0</xdr:row>
      <xdr:rowOff>38100</xdr:rowOff>
    </xdr:from>
    <xdr:to>
      <xdr:col>4</xdr:col>
      <xdr:colOff>627195</xdr:colOff>
      <xdr:row>2</xdr:row>
      <xdr:rowOff>182070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54AEB1A-BC7D-42A2-9C20-C2B5716C3AD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66520" y="38100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894795</xdr:colOff>
      <xdr:row>0</xdr:row>
      <xdr:rowOff>28575</xdr:rowOff>
    </xdr:from>
    <xdr:to>
      <xdr:col>4</xdr:col>
      <xdr:colOff>522420</xdr:colOff>
      <xdr:row>2</xdr:row>
      <xdr:rowOff>191595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1548610-1FAC-4AC4-A7E2-512D6C1162C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23770" y="28575"/>
          <a:ext cx="570600" cy="582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0</xdr:row>
      <xdr:rowOff>38100</xdr:rowOff>
    </xdr:from>
    <xdr:to>
      <xdr:col>2</xdr:col>
      <xdr:colOff>294375</xdr:colOff>
      <xdr:row>2</xdr:row>
      <xdr:rowOff>201120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AAE7DCB-8C3A-40DA-95FD-2D8D4B63C22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76525" y="38100"/>
          <a:ext cx="570600" cy="582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2714070</xdr:colOff>
      <xdr:row>0</xdr:row>
      <xdr:rowOff>124215</xdr:rowOff>
    </xdr:from>
    <xdr:to>
      <xdr:col>0</xdr:col>
      <xdr:colOff>3284670</xdr:colOff>
      <xdr:row>3</xdr:row>
      <xdr:rowOff>20535</xdr:rowOff>
    </xdr:to>
    <xdr:pic>
      <xdr:nvPicPr>
        <xdr:cNvPr id="2" name="Immagine 4">
          <a:extLst>
            <a:ext uri="{FF2B5EF4-FFF2-40B4-BE49-F238E27FC236}">
              <a16:creationId xmlns:a16="http://schemas.microsoft.com/office/drawing/2014/main" id="{574E5AD2-C9BF-47FF-BF40-31518A78181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14070" y="124215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enico.gattuso@gmail.com?subject=domenico.gattuso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7AF9-5B45-46CA-A315-F08AAFCC0E4A}">
  <dimension ref="A2:S16"/>
  <sheetViews>
    <sheetView showGridLines="0" tabSelected="1" workbookViewId="0">
      <selection activeCell="G17" sqref="G17"/>
    </sheetView>
  </sheetViews>
  <sheetFormatPr defaultRowHeight="15" x14ac:dyDescent="0.25"/>
  <cols>
    <col min="12" max="12" width="14.7109375" customWidth="1"/>
  </cols>
  <sheetData>
    <row r="2" spans="1:19" ht="25.5" customHeight="1" x14ac:dyDescent="0.25">
      <c r="A2" s="393" t="s">
        <v>191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5"/>
    </row>
    <row r="3" spans="1:19" ht="15.75" thickBot="1" x14ac:dyDescent="0.3"/>
    <row r="4" spans="1:19" ht="90.75" customHeight="1" thickTop="1" x14ac:dyDescent="0.25">
      <c r="A4" s="390" t="s">
        <v>251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2"/>
    </row>
    <row r="5" spans="1:19" x14ac:dyDescent="0.25">
      <c r="A5" s="180"/>
      <c r="L5" s="181"/>
    </row>
    <row r="6" spans="1:19" ht="17.25" x14ac:dyDescent="0.35">
      <c r="A6" s="180"/>
      <c r="B6" s="182" t="s">
        <v>252</v>
      </c>
      <c r="C6" s="69"/>
      <c r="D6" s="69"/>
      <c r="E6" s="69"/>
      <c r="F6" s="69"/>
      <c r="G6" s="69"/>
      <c r="H6" s="69"/>
      <c r="K6" s="183" t="s">
        <v>246</v>
      </c>
      <c r="L6" s="181"/>
    </row>
    <row r="7" spans="1:19" ht="16.5" x14ac:dyDescent="0.3">
      <c r="A7" s="180"/>
      <c r="L7" s="181"/>
      <c r="S7" s="2"/>
    </row>
    <row r="8" spans="1:19" ht="17.25" x14ac:dyDescent="0.35">
      <c r="A8" s="180"/>
      <c r="B8" s="69" t="s">
        <v>189</v>
      </c>
      <c r="C8" s="69"/>
      <c r="D8" s="69"/>
      <c r="E8" s="20"/>
      <c r="F8" s="69"/>
      <c r="G8" s="69"/>
      <c r="H8" s="69"/>
      <c r="K8" s="184" t="s">
        <v>88</v>
      </c>
      <c r="L8" s="181"/>
    </row>
    <row r="9" spans="1:19" ht="17.25" x14ac:dyDescent="0.35">
      <c r="A9" s="180"/>
      <c r="B9" s="69"/>
      <c r="C9" s="69"/>
      <c r="D9" s="69"/>
      <c r="E9" s="20"/>
      <c r="F9" s="69"/>
      <c r="G9" s="69"/>
      <c r="H9" s="69"/>
      <c r="I9" s="69"/>
      <c r="L9" s="181"/>
    </row>
    <row r="10" spans="1:19" ht="17.25" x14ac:dyDescent="0.35">
      <c r="A10" s="180"/>
      <c r="B10" s="69" t="s">
        <v>190</v>
      </c>
      <c r="C10" s="69"/>
      <c r="D10" s="69"/>
      <c r="E10" s="69"/>
      <c r="F10" s="69"/>
      <c r="G10" s="69"/>
      <c r="H10" s="69"/>
      <c r="K10" s="185" t="s">
        <v>192</v>
      </c>
      <c r="L10" s="181"/>
    </row>
    <row r="11" spans="1:19" ht="18" thickBot="1" x14ac:dyDescent="0.4">
      <c r="A11" s="186"/>
      <c r="B11" s="187"/>
      <c r="C11" s="187"/>
      <c r="D11" s="187"/>
      <c r="E11" s="187"/>
      <c r="F11" s="187"/>
      <c r="G11" s="187"/>
      <c r="H11" s="187"/>
      <c r="I11" s="187"/>
      <c r="J11" s="188"/>
      <c r="K11" s="188"/>
      <c r="L11" s="189"/>
    </row>
    <row r="12" spans="1:19" ht="15.75" thickTop="1" x14ac:dyDescent="0.25"/>
    <row r="14" spans="1:19" ht="16.5" x14ac:dyDescent="0.3">
      <c r="B14" s="385"/>
      <c r="C14" s="385"/>
      <c r="D14" s="385"/>
      <c r="E14" s="385"/>
      <c r="F14" s="385"/>
      <c r="G14" s="385"/>
      <c r="H14" s="385"/>
      <c r="I14" s="385"/>
      <c r="J14" s="2"/>
      <c r="K14" s="2"/>
      <c r="L14" s="2"/>
    </row>
    <row r="15" spans="1:19" ht="17.25" x14ac:dyDescent="0.35">
      <c r="A15" s="396" t="s">
        <v>247</v>
      </c>
      <c r="B15" s="396"/>
      <c r="C15" s="396"/>
      <c r="D15" s="396"/>
      <c r="E15" s="396"/>
      <c r="F15" s="396"/>
      <c r="G15" s="396"/>
      <c r="H15" s="396"/>
      <c r="I15" s="396"/>
      <c r="J15" s="386" t="s">
        <v>248</v>
      </c>
      <c r="K15" s="2"/>
      <c r="L15" s="2"/>
    </row>
    <row r="16" spans="1:19" ht="16.5" x14ac:dyDescent="0.3">
      <c r="B16" s="385"/>
      <c r="C16" s="385"/>
      <c r="D16" s="385"/>
      <c r="E16" s="385"/>
      <c r="F16" s="385"/>
      <c r="G16" s="385"/>
      <c r="H16" s="385"/>
      <c r="I16" s="385"/>
      <c r="J16" s="2"/>
      <c r="K16" s="2"/>
      <c r="L16" s="2"/>
    </row>
  </sheetData>
  <sheetProtection sheet="1" objects="1" scenarios="1"/>
  <mergeCells count="3">
    <mergeCell ref="A4:L4"/>
    <mergeCell ref="A2:L2"/>
    <mergeCell ref="A15:I15"/>
  </mergeCells>
  <hyperlinks>
    <hyperlink ref="J15" r:id="rId1" display=" [ domenico.gattuso@gmail.com ]" xr:uid="{DEDD5DFE-696A-4DA3-AAF6-F78872A50986}"/>
  </hyperlinks>
  <pageMargins left="0.7" right="0.7" top="0.75" bottom="0.75" header="0.3" footer="0.3"/>
  <pageSetup paperSize="9" orientation="landscape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3"/>
  <sheetViews>
    <sheetView showGridLines="0" workbookViewId="0">
      <selection activeCell="A9" sqref="A9"/>
    </sheetView>
  </sheetViews>
  <sheetFormatPr defaultRowHeight="15" x14ac:dyDescent="0.3"/>
  <cols>
    <col min="1" max="1" width="39.5703125" style="21" customWidth="1"/>
    <col min="2" max="18" width="14.7109375" style="21" customWidth="1"/>
    <col min="19" max="16384" width="9.140625" style="21"/>
  </cols>
  <sheetData>
    <row r="1" spans="1:18" x14ac:dyDescent="0.3">
      <c r="A1" s="537" t="s">
        <v>51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18" x14ac:dyDescent="0.3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18" x14ac:dyDescent="0.3">
      <c r="A3" s="538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</row>
    <row r="4" spans="1:18" x14ac:dyDescent="0.3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</row>
    <row r="5" spans="1:18" x14ac:dyDescent="0.3">
      <c r="G5" s="539" t="s">
        <v>59</v>
      </c>
      <c r="H5" s="539"/>
      <c r="I5" s="539"/>
      <c r="J5" s="539"/>
      <c r="K5" s="71"/>
    </row>
    <row r="6" spans="1:18" x14ac:dyDescent="0.3">
      <c r="G6" s="71"/>
      <c r="H6" s="71"/>
      <c r="I6" s="71"/>
      <c r="J6" s="71"/>
      <c r="K6" s="71"/>
    </row>
    <row r="7" spans="1:18" x14ac:dyDescent="0.3">
      <c r="A7" s="21" t="s">
        <v>96</v>
      </c>
      <c r="G7" s="71"/>
      <c r="H7" s="71"/>
      <c r="I7" s="71"/>
      <c r="J7" s="71"/>
      <c r="K7" s="71"/>
    </row>
    <row r="8" spans="1:18" x14ac:dyDescent="0.3">
      <c r="G8" s="71"/>
      <c r="H8" s="71"/>
      <c r="I8" s="71"/>
      <c r="J8" s="71"/>
      <c r="K8" s="71"/>
    </row>
    <row r="9" spans="1:18" x14ac:dyDescent="0.3">
      <c r="A9" s="387" t="s">
        <v>250</v>
      </c>
      <c r="G9" s="71"/>
      <c r="H9" s="71"/>
      <c r="I9" s="71"/>
      <c r="J9" s="71"/>
      <c r="K9" s="71"/>
    </row>
    <row r="10" spans="1:18" x14ac:dyDescent="0.3">
      <c r="G10" s="71"/>
      <c r="H10" s="71"/>
      <c r="I10" s="71"/>
      <c r="J10" s="71"/>
      <c r="K10" s="71"/>
    </row>
    <row r="11" spans="1:18" ht="15.75" thickBot="1" x14ac:dyDescent="0.35">
      <c r="A11" s="41" t="s">
        <v>158</v>
      </c>
    </row>
    <row r="12" spans="1:18" ht="15" customHeight="1" x14ac:dyDescent="0.3">
      <c r="A12" s="42" t="s">
        <v>44</v>
      </c>
      <c r="B12" s="540" t="s">
        <v>152</v>
      </c>
      <c r="C12" s="540" t="s">
        <v>152</v>
      </c>
      <c r="D12" s="540" t="s">
        <v>152</v>
      </c>
      <c r="E12" s="540" t="s">
        <v>152</v>
      </c>
      <c r="F12" s="540" t="s">
        <v>152</v>
      </c>
      <c r="G12" s="540" t="s">
        <v>152</v>
      </c>
      <c r="H12" s="540" t="s">
        <v>152</v>
      </c>
      <c r="I12" s="540" t="s">
        <v>152</v>
      </c>
      <c r="J12" s="540" t="s">
        <v>152</v>
      </c>
      <c r="K12" s="540" t="s">
        <v>152</v>
      </c>
      <c r="L12" s="540" t="s">
        <v>152</v>
      </c>
      <c r="M12" s="540" t="s">
        <v>152</v>
      </c>
      <c r="N12" s="540" t="s">
        <v>152</v>
      </c>
      <c r="O12" s="540" t="s">
        <v>152</v>
      </c>
      <c r="P12" s="540" t="s">
        <v>152</v>
      </c>
      <c r="Q12" s="540" t="s">
        <v>152</v>
      </c>
      <c r="R12" s="540" t="s">
        <v>152</v>
      </c>
    </row>
    <row r="13" spans="1:18" ht="37.5" customHeight="1" thickBot="1" x14ac:dyDescent="0.35">
      <c r="A13" s="43" t="s">
        <v>36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 ht="20.100000000000001" customHeight="1" x14ac:dyDescent="0.3">
      <c r="A14" s="344" t="str">
        <f>'FIS ATA'!A36</f>
        <v>attività 1</v>
      </c>
      <c r="B14" s="345"/>
      <c r="C14" s="345"/>
      <c r="D14" s="346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</row>
    <row r="15" spans="1:18" ht="20.100000000000001" customHeight="1" x14ac:dyDescent="0.3">
      <c r="A15" s="348" t="str">
        <f>'FIS ATA'!A37</f>
        <v>attività 2</v>
      </c>
      <c r="B15" s="349"/>
      <c r="C15" s="349"/>
      <c r="D15" s="350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</row>
    <row r="16" spans="1:18" ht="20.100000000000001" customHeight="1" x14ac:dyDescent="0.3">
      <c r="A16" s="348" t="str">
        <f>'FIS ATA'!A38</f>
        <v>attività 3</v>
      </c>
      <c r="B16" s="349"/>
      <c r="C16" s="349"/>
      <c r="D16" s="350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</row>
    <row r="17" spans="1:18" ht="20.100000000000001" customHeight="1" x14ac:dyDescent="0.3">
      <c r="A17" s="348" t="str">
        <f>'FIS ATA'!A39</f>
        <v>attività 4</v>
      </c>
      <c r="B17" s="349"/>
      <c r="C17" s="349"/>
      <c r="D17" s="350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</row>
    <row r="18" spans="1:18" ht="20.100000000000001" customHeight="1" x14ac:dyDescent="0.3">
      <c r="A18" s="348" t="str">
        <f>'FIS ATA'!A40</f>
        <v>attività 5</v>
      </c>
      <c r="B18" s="349"/>
      <c r="C18" s="349"/>
      <c r="D18" s="350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</row>
    <row r="19" spans="1:18" ht="20.100000000000001" customHeight="1" x14ac:dyDescent="0.3">
      <c r="A19" s="348" t="str">
        <f>'FIS ATA'!A41</f>
        <v>attività 6</v>
      </c>
      <c r="B19" s="349"/>
      <c r="C19" s="349"/>
      <c r="D19" s="350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</row>
    <row r="20" spans="1:18" ht="20.100000000000001" customHeight="1" x14ac:dyDescent="0.3">
      <c r="A20" s="348" t="str">
        <f>'FIS ATA'!A42</f>
        <v>attività 7</v>
      </c>
      <c r="B20" s="349"/>
      <c r="C20" s="349"/>
      <c r="D20" s="350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</row>
    <row r="21" spans="1:18" ht="20.100000000000001" customHeight="1" x14ac:dyDescent="0.3">
      <c r="A21" s="352" t="str">
        <f>'FIS ATA'!A43</f>
        <v>attività 8</v>
      </c>
      <c r="B21" s="349"/>
      <c r="C21" s="349"/>
      <c r="D21" s="350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</row>
    <row r="22" spans="1:18" ht="20.100000000000001" customHeight="1" x14ac:dyDescent="0.3">
      <c r="A22" s="348" t="str">
        <f>'FIS ATA'!A44</f>
        <v>attività 9</v>
      </c>
      <c r="B22" s="349"/>
      <c r="C22" s="349"/>
      <c r="D22" s="350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</row>
    <row r="23" spans="1:18" ht="20.100000000000001" customHeight="1" x14ac:dyDescent="0.3">
      <c r="A23" s="348" t="str">
        <f>'FIS ATA'!A45</f>
        <v>attività 10</v>
      </c>
      <c r="B23" s="349"/>
      <c r="C23" s="349"/>
      <c r="D23" s="350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</row>
    <row r="24" spans="1:18" ht="20.100000000000001" customHeight="1" x14ac:dyDescent="0.3">
      <c r="A24" s="348" t="str">
        <f>'FIS ATA'!A46</f>
        <v>attività 11</v>
      </c>
      <c r="B24" s="349"/>
      <c r="C24" s="349"/>
      <c r="D24" s="350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</row>
    <row r="25" spans="1:18" ht="20.100000000000001" customHeight="1" x14ac:dyDescent="0.3">
      <c r="A25" s="348" t="str">
        <f>'FIS ATA'!A47</f>
        <v>attività 12</v>
      </c>
      <c r="B25" s="349"/>
      <c r="C25" s="349"/>
      <c r="D25" s="350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</row>
    <row r="26" spans="1:18" ht="20.100000000000001" customHeight="1" x14ac:dyDescent="0.3">
      <c r="A26" s="348" t="str">
        <f>'FIS ATA'!A48</f>
        <v>attività 13</v>
      </c>
      <c r="B26" s="349"/>
      <c r="C26" s="349"/>
      <c r="D26" s="350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</row>
    <row r="27" spans="1:18" ht="20.100000000000001" customHeight="1" thickBot="1" x14ac:dyDescent="0.35">
      <c r="A27" s="353" t="str">
        <f>'FIS ATA'!A49</f>
        <v>attività 14</v>
      </c>
      <c r="B27" s="354"/>
      <c r="C27" s="354"/>
      <c r="D27" s="355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</row>
    <row r="33" spans="1:12" x14ac:dyDescent="0.3">
      <c r="L33" s="60" t="s">
        <v>28</v>
      </c>
    </row>
    <row r="34" spans="1:12" x14ac:dyDescent="0.3">
      <c r="L34" s="21" t="str">
        <f>'MOF 2023-24'!C29</f>
        <v>Nome e Cognome</v>
      </c>
    </row>
    <row r="35" spans="1:12" x14ac:dyDescent="0.3">
      <c r="A35" s="21" t="s">
        <v>249</v>
      </c>
    </row>
    <row r="37" spans="1:12" ht="24.95" customHeight="1" x14ac:dyDescent="0.3">
      <c r="A37" s="137"/>
      <c r="C37" s="542"/>
      <c r="D37" s="542"/>
      <c r="E37" s="542"/>
    </row>
    <row r="38" spans="1:12" ht="24.95" customHeight="1" x14ac:dyDescent="0.3">
      <c r="A38" s="137"/>
      <c r="C38" s="542"/>
      <c r="D38" s="542"/>
      <c r="E38" s="542"/>
    </row>
    <row r="39" spans="1:12" ht="24.95" customHeight="1" x14ac:dyDescent="0.3">
      <c r="A39" s="137"/>
      <c r="C39" s="542"/>
      <c r="D39" s="542"/>
      <c r="E39" s="542"/>
    </row>
    <row r="40" spans="1:12" ht="24.95" customHeight="1" x14ac:dyDescent="0.3">
      <c r="A40" s="137"/>
      <c r="C40" s="542"/>
      <c r="D40" s="542"/>
      <c r="E40" s="542"/>
    </row>
    <row r="41" spans="1:12" ht="24.95" customHeight="1" x14ac:dyDescent="0.3">
      <c r="A41" s="137"/>
      <c r="C41" s="542"/>
      <c r="D41" s="542"/>
      <c r="E41" s="542"/>
    </row>
    <row r="42" spans="1:12" ht="24.95" customHeight="1" x14ac:dyDescent="0.3">
      <c r="A42" s="137"/>
      <c r="C42" s="542"/>
      <c r="D42" s="542"/>
      <c r="E42" s="542"/>
    </row>
    <row r="43" spans="1:12" ht="24.95" customHeight="1" x14ac:dyDescent="0.3">
      <c r="A43" s="137"/>
      <c r="C43" s="542"/>
      <c r="D43" s="542"/>
      <c r="E43" s="542"/>
    </row>
  </sheetData>
  <sheetProtection sheet="1" objects="1" scenarios="1"/>
  <mergeCells count="26">
    <mergeCell ref="C39:E39"/>
    <mergeCell ref="C40:E40"/>
    <mergeCell ref="C41:E41"/>
    <mergeCell ref="C42:E42"/>
    <mergeCell ref="C43:E43"/>
    <mergeCell ref="C37:E37"/>
    <mergeCell ref="C38:E38"/>
    <mergeCell ref="C12:C13"/>
    <mergeCell ref="D12:D13"/>
    <mergeCell ref="E12:E13"/>
    <mergeCell ref="A1:R4"/>
    <mergeCell ref="G5:J5"/>
    <mergeCell ref="K12:K13"/>
    <mergeCell ref="H12:H13"/>
    <mergeCell ref="L12:L13"/>
    <mergeCell ref="M12:M13"/>
    <mergeCell ref="O12:O13"/>
    <mergeCell ref="Q12:Q13"/>
    <mergeCell ref="R12:R13"/>
    <mergeCell ref="B12:B13"/>
    <mergeCell ref="F12:F13"/>
    <mergeCell ref="G12:G13"/>
    <mergeCell ref="P12:P13"/>
    <mergeCell ref="I12:I13"/>
    <mergeCell ref="N12:N13"/>
    <mergeCell ref="J12:J1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Z92"/>
  <sheetViews>
    <sheetView showGridLines="0" zoomScale="80" zoomScaleNormal="8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L3" sqref="L3"/>
    </sheetView>
  </sheetViews>
  <sheetFormatPr defaultColWidth="14.42578125" defaultRowHeight="17.25" x14ac:dyDescent="0.35"/>
  <cols>
    <col min="1" max="1" width="32.42578125" style="2" customWidth="1"/>
    <col min="2" max="64" width="4.7109375" style="2" customWidth="1"/>
    <col min="65" max="67" width="5.7109375" style="69" customWidth="1"/>
    <col min="68" max="72" width="15.7109375" style="2" customWidth="1"/>
    <col min="73" max="16384" width="14.42578125" style="2"/>
  </cols>
  <sheetData>
    <row r="1" spans="1:72" s="4" customFormat="1" ht="35.25" customHeight="1" x14ac:dyDescent="0.25">
      <c r="A1" s="61"/>
      <c r="B1" s="62" t="s">
        <v>95</v>
      </c>
      <c r="C1" s="62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5"/>
      <c r="BN1" s="65"/>
      <c r="BO1" s="65"/>
      <c r="BP1" s="66"/>
      <c r="BQ1" s="66"/>
      <c r="BR1" s="66"/>
      <c r="BS1" s="66"/>
      <c r="BT1" s="66"/>
    </row>
    <row r="2" spans="1:72" s="67" customFormat="1" ht="62.25" customHeight="1" x14ac:dyDescent="0.25">
      <c r="A2" s="138"/>
      <c r="B2" s="553" t="s">
        <v>123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5"/>
      <c r="P2" s="556" t="s">
        <v>127</v>
      </c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49" t="s">
        <v>128</v>
      </c>
      <c r="AT2" s="550"/>
      <c r="AU2" s="550"/>
      <c r="AV2" s="550"/>
      <c r="AW2" s="550"/>
      <c r="AX2" s="550"/>
      <c r="AY2" s="550"/>
      <c r="AZ2" s="551"/>
      <c r="BA2" s="551"/>
      <c r="BB2" s="551"/>
      <c r="BC2" s="551"/>
      <c r="BD2" s="552"/>
      <c r="BE2" s="557" t="s">
        <v>129</v>
      </c>
      <c r="BF2" s="558"/>
      <c r="BG2" s="558"/>
      <c r="BH2" s="558"/>
      <c r="BI2" s="558"/>
      <c r="BJ2" s="559"/>
      <c r="BK2" s="559"/>
      <c r="BL2" s="560"/>
      <c r="BM2" s="561" t="s">
        <v>244</v>
      </c>
      <c r="BN2" s="562"/>
      <c r="BO2" s="563"/>
      <c r="BP2" s="547" t="s">
        <v>245</v>
      </c>
      <c r="BQ2" s="548"/>
      <c r="BR2" s="548"/>
      <c r="BS2" s="548"/>
      <c r="BT2" s="548"/>
    </row>
    <row r="3" spans="1:72" s="21" customFormat="1" ht="216" x14ac:dyDescent="0.3">
      <c r="A3" s="615" t="s">
        <v>256</v>
      </c>
      <c r="B3" s="229" t="s">
        <v>37</v>
      </c>
      <c r="C3" s="230" t="s">
        <v>186</v>
      </c>
      <c r="D3" s="231" t="s">
        <v>228</v>
      </c>
      <c r="E3" s="231" t="s">
        <v>229</v>
      </c>
      <c r="F3" s="231" t="s">
        <v>230</v>
      </c>
      <c r="G3" s="231" t="s">
        <v>231</v>
      </c>
      <c r="H3" s="231" t="s">
        <v>232</v>
      </c>
      <c r="I3" s="231" t="s">
        <v>233</v>
      </c>
      <c r="J3" s="231" t="s">
        <v>234</v>
      </c>
      <c r="K3" s="231" t="s">
        <v>235</v>
      </c>
      <c r="L3" s="231" t="s">
        <v>236</v>
      </c>
      <c r="M3" s="231" t="s">
        <v>237</v>
      </c>
      <c r="N3" s="231" t="s">
        <v>238</v>
      </c>
      <c r="O3" s="232" t="s">
        <v>239</v>
      </c>
      <c r="P3" s="9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97"/>
      <c r="AS3" s="98"/>
      <c r="AT3" s="233"/>
      <c r="AU3" s="233"/>
      <c r="AV3" s="233"/>
      <c r="AW3" s="233"/>
      <c r="AX3" s="233"/>
      <c r="AY3" s="233"/>
      <c r="AZ3" s="77"/>
      <c r="BA3" s="77"/>
      <c r="BB3" s="77"/>
      <c r="BC3" s="77"/>
      <c r="BD3" s="99"/>
      <c r="BE3" s="130" t="s">
        <v>135</v>
      </c>
      <c r="BF3" s="234"/>
      <c r="BG3" s="234"/>
      <c r="BH3" s="234"/>
      <c r="BI3" s="234"/>
      <c r="BJ3" s="128" t="s">
        <v>134</v>
      </c>
      <c r="BK3" s="128"/>
      <c r="BL3" s="131"/>
      <c r="BM3" s="95" t="s">
        <v>42</v>
      </c>
      <c r="BN3" s="77" t="s">
        <v>45</v>
      </c>
      <c r="BO3" s="128" t="s">
        <v>131</v>
      </c>
      <c r="BP3" s="75" t="s">
        <v>38</v>
      </c>
      <c r="BQ3" s="76" t="s">
        <v>39</v>
      </c>
      <c r="BR3" s="77" t="s">
        <v>40</v>
      </c>
      <c r="BS3" s="128" t="s">
        <v>130</v>
      </c>
      <c r="BT3" s="78" t="s">
        <v>41</v>
      </c>
    </row>
    <row r="4" spans="1:72" s="21" customFormat="1" ht="18" customHeight="1" x14ac:dyDescent="0.3">
      <c r="A4" s="150"/>
      <c r="B4" s="151"/>
      <c r="C4" s="152"/>
      <c r="D4" s="152"/>
      <c r="E4" s="152"/>
      <c r="F4" s="152"/>
      <c r="G4" s="152"/>
      <c r="H4" s="152"/>
      <c r="I4" s="153"/>
      <c r="J4" s="153"/>
      <c r="K4" s="153"/>
      <c r="L4" s="153"/>
      <c r="M4" s="153"/>
      <c r="N4" s="153"/>
      <c r="O4" s="154"/>
      <c r="P4" s="152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5"/>
      <c r="AS4" s="151"/>
      <c r="AT4" s="152"/>
      <c r="AU4" s="152"/>
      <c r="AV4" s="152"/>
      <c r="AW4" s="152"/>
      <c r="AX4" s="152"/>
      <c r="AY4" s="152"/>
      <c r="AZ4" s="153"/>
      <c r="BA4" s="153"/>
      <c r="BB4" s="153"/>
      <c r="BC4" s="153"/>
      <c r="BD4" s="154"/>
      <c r="BE4" s="156"/>
      <c r="BF4" s="235"/>
      <c r="BG4" s="235"/>
      <c r="BH4" s="235"/>
      <c r="BI4" s="235"/>
      <c r="BJ4" s="157"/>
      <c r="BK4" s="157"/>
      <c r="BL4" s="158"/>
      <c r="BM4" s="96">
        <f t="shared" ref="BM4:BM35" si="0">SUM(P4:AR4)</f>
        <v>0</v>
      </c>
      <c r="BN4" s="94">
        <f t="shared" ref="BN4:BN35" si="1">SUM(AS4:BD4)</f>
        <v>0</v>
      </c>
      <c r="BO4" s="129">
        <f>SUM(BE4:BL4)</f>
        <v>0</v>
      </c>
      <c r="BP4" s="135"/>
      <c r="BQ4" s="79">
        <f>IF('SCELTA CCNL'!$K$6="SI",BM4*19.25,BM4*17.5)</f>
        <v>0</v>
      </c>
      <c r="BR4" s="79">
        <f>IF('SCELTA CCNL'!$K$6="SI",BN4*38.5,BN4*35)</f>
        <v>0</v>
      </c>
      <c r="BS4" s="79">
        <f>IF('SCELTA CCNL'!$K$6="SI",BO4*55,BO4*50)</f>
        <v>0</v>
      </c>
      <c r="BT4" s="80">
        <f>SUM(BP4:BS4)</f>
        <v>0</v>
      </c>
    </row>
    <row r="5" spans="1:72" s="21" customFormat="1" ht="18" customHeight="1" x14ac:dyDescent="0.3">
      <c r="A5" s="150"/>
      <c r="B5" s="151"/>
      <c r="C5" s="152"/>
      <c r="D5" s="152"/>
      <c r="E5" s="152"/>
      <c r="F5" s="152"/>
      <c r="G5" s="152"/>
      <c r="H5" s="152"/>
      <c r="I5" s="153"/>
      <c r="J5" s="153"/>
      <c r="K5" s="153"/>
      <c r="L5" s="153"/>
      <c r="M5" s="153"/>
      <c r="N5" s="153"/>
      <c r="O5" s="154"/>
      <c r="P5" s="152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5"/>
      <c r="AS5" s="151"/>
      <c r="AT5" s="152"/>
      <c r="AU5" s="152"/>
      <c r="AV5" s="152"/>
      <c r="AW5" s="152"/>
      <c r="AX5" s="152"/>
      <c r="AY5" s="152"/>
      <c r="AZ5" s="153"/>
      <c r="BA5" s="153"/>
      <c r="BB5" s="153"/>
      <c r="BC5" s="153"/>
      <c r="BD5" s="154"/>
      <c r="BE5" s="156"/>
      <c r="BF5" s="235"/>
      <c r="BG5" s="235"/>
      <c r="BH5" s="235"/>
      <c r="BI5" s="235"/>
      <c r="BJ5" s="157"/>
      <c r="BK5" s="157"/>
      <c r="BL5" s="158"/>
      <c r="BM5" s="96">
        <f t="shared" si="0"/>
        <v>0</v>
      </c>
      <c r="BN5" s="94">
        <f t="shared" si="1"/>
        <v>0</v>
      </c>
      <c r="BO5" s="129">
        <f t="shared" ref="BO5:BO68" si="2">SUM(BE5:BL5)</f>
        <v>0</v>
      </c>
      <c r="BP5" s="135"/>
      <c r="BQ5" s="79">
        <f>IF('SCELTA CCNL'!$K$6="SI",BM5*19.25,BM5*17.5)</f>
        <v>0</v>
      </c>
      <c r="BR5" s="79">
        <f>IF('SCELTA CCNL'!$K$6="SI",BN5*38.5,BN5*35)</f>
        <v>0</v>
      </c>
      <c r="BS5" s="79">
        <f>IF('SCELTA CCNL'!$K$6="SI",BO5*55,BO5*50)</f>
        <v>0</v>
      </c>
      <c r="BT5" s="80">
        <f t="shared" ref="BT5:BT68" si="3">SUM(BP5:BS5)</f>
        <v>0</v>
      </c>
    </row>
    <row r="6" spans="1:72" s="21" customFormat="1" ht="18" customHeight="1" x14ac:dyDescent="0.3">
      <c r="A6" s="150"/>
      <c r="B6" s="151"/>
      <c r="C6" s="152"/>
      <c r="D6" s="152"/>
      <c r="E6" s="152"/>
      <c r="F6" s="152"/>
      <c r="G6" s="152"/>
      <c r="H6" s="152"/>
      <c r="I6" s="153"/>
      <c r="J6" s="153"/>
      <c r="K6" s="153"/>
      <c r="L6" s="153"/>
      <c r="M6" s="153"/>
      <c r="N6" s="153"/>
      <c r="O6" s="154"/>
      <c r="P6" s="152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5"/>
      <c r="AS6" s="151"/>
      <c r="AT6" s="152"/>
      <c r="AU6" s="152"/>
      <c r="AV6" s="152"/>
      <c r="AW6" s="152"/>
      <c r="AX6" s="152"/>
      <c r="AY6" s="152"/>
      <c r="AZ6" s="153"/>
      <c r="BA6" s="153"/>
      <c r="BB6" s="153"/>
      <c r="BC6" s="153"/>
      <c r="BD6" s="154"/>
      <c r="BE6" s="156"/>
      <c r="BF6" s="235"/>
      <c r="BG6" s="235"/>
      <c r="BH6" s="235"/>
      <c r="BI6" s="235"/>
      <c r="BJ6" s="157"/>
      <c r="BK6" s="157"/>
      <c r="BL6" s="158"/>
      <c r="BM6" s="96">
        <f t="shared" si="0"/>
        <v>0</v>
      </c>
      <c r="BN6" s="94">
        <f t="shared" si="1"/>
        <v>0</v>
      </c>
      <c r="BO6" s="129">
        <f t="shared" si="2"/>
        <v>0</v>
      </c>
      <c r="BP6" s="135"/>
      <c r="BQ6" s="79">
        <f>IF('SCELTA CCNL'!$K$6="SI",BM6*19.25,BM6*17.5)</f>
        <v>0</v>
      </c>
      <c r="BR6" s="79">
        <f>IF('SCELTA CCNL'!$K$6="SI",BN6*38.5,BN6*35)</f>
        <v>0</v>
      </c>
      <c r="BS6" s="79">
        <f>IF('SCELTA CCNL'!$K$6="SI",BO6*55,BO6*50)</f>
        <v>0</v>
      </c>
      <c r="BT6" s="80">
        <f t="shared" si="3"/>
        <v>0</v>
      </c>
    </row>
    <row r="7" spans="1:72" s="21" customFormat="1" ht="18" customHeight="1" x14ac:dyDescent="0.3">
      <c r="A7" s="150"/>
      <c r="B7" s="151"/>
      <c r="C7" s="152"/>
      <c r="D7" s="152"/>
      <c r="E7" s="152"/>
      <c r="F7" s="152"/>
      <c r="G7" s="152"/>
      <c r="H7" s="152"/>
      <c r="I7" s="153"/>
      <c r="J7" s="153"/>
      <c r="K7" s="153"/>
      <c r="L7" s="153"/>
      <c r="M7" s="153"/>
      <c r="N7" s="153"/>
      <c r="O7" s="154"/>
      <c r="P7" s="152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5"/>
      <c r="AS7" s="151"/>
      <c r="AT7" s="152"/>
      <c r="AU7" s="152"/>
      <c r="AV7" s="152"/>
      <c r="AW7" s="152"/>
      <c r="AX7" s="152"/>
      <c r="AY7" s="152"/>
      <c r="AZ7" s="153"/>
      <c r="BA7" s="153"/>
      <c r="BB7" s="153"/>
      <c r="BC7" s="153"/>
      <c r="BD7" s="154"/>
      <c r="BE7" s="156"/>
      <c r="BF7" s="235"/>
      <c r="BG7" s="235"/>
      <c r="BH7" s="235"/>
      <c r="BI7" s="235"/>
      <c r="BJ7" s="157"/>
      <c r="BK7" s="157"/>
      <c r="BL7" s="158"/>
      <c r="BM7" s="96">
        <f t="shared" si="0"/>
        <v>0</v>
      </c>
      <c r="BN7" s="94">
        <f t="shared" si="1"/>
        <v>0</v>
      </c>
      <c r="BO7" s="129">
        <f t="shared" si="2"/>
        <v>0</v>
      </c>
      <c r="BP7" s="135"/>
      <c r="BQ7" s="79">
        <f>IF('SCELTA CCNL'!$K$6="SI",BM7*19.25,BM7*17.5)</f>
        <v>0</v>
      </c>
      <c r="BR7" s="79">
        <f>IF('SCELTA CCNL'!$K$6="SI",BN7*38.5,BN7*35)</f>
        <v>0</v>
      </c>
      <c r="BS7" s="79">
        <f>IF('SCELTA CCNL'!$K$6="SI",BO7*55,BO7*50)</f>
        <v>0</v>
      </c>
      <c r="BT7" s="80">
        <f t="shared" si="3"/>
        <v>0</v>
      </c>
    </row>
    <row r="8" spans="1:72" s="21" customFormat="1" ht="18" customHeight="1" x14ac:dyDescent="0.3">
      <c r="A8" s="150"/>
      <c r="B8" s="151"/>
      <c r="C8" s="152"/>
      <c r="D8" s="152"/>
      <c r="E8" s="152"/>
      <c r="F8" s="152"/>
      <c r="G8" s="152"/>
      <c r="H8" s="152"/>
      <c r="I8" s="153"/>
      <c r="J8" s="153"/>
      <c r="K8" s="153"/>
      <c r="L8" s="153"/>
      <c r="M8" s="153"/>
      <c r="N8" s="153"/>
      <c r="O8" s="154"/>
      <c r="P8" s="152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5"/>
      <c r="AS8" s="151"/>
      <c r="AT8" s="152"/>
      <c r="AU8" s="152"/>
      <c r="AV8" s="152"/>
      <c r="AW8" s="152"/>
      <c r="AX8" s="152"/>
      <c r="AY8" s="152"/>
      <c r="AZ8" s="153"/>
      <c r="BA8" s="153"/>
      <c r="BB8" s="153"/>
      <c r="BC8" s="153"/>
      <c r="BD8" s="154"/>
      <c r="BE8" s="156"/>
      <c r="BF8" s="235"/>
      <c r="BG8" s="235"/>
      <c r="BH8" s="235"/>
      <c r="BI8" s="235"/>
      <c r="BJ8" s="157"/>
      <c r="BK8" s="157"/>
      <c r="BL8" s="158"/>
      <c r="BM8" s="96">
        <f t="shared" si="0"/>
        <v>0</v>
      </c>
      <c r="BN8" s="94">
        <f t="shared" si="1"/>
        <v>0</v>
      </c>
      <c r="BO8" s="129">
        <f t="shared" si="2"/>
        <v>0</v>
      </c>
      <c r="BP8" s="135"/>
      <c r="BQ8" s="79">
        <f>IF('SCELTA CCNL'!$K$6="SI",BM8*19.25,BM8*17.5)</f>
        <v>0</v>
      </c>
      <c r="BR8" s="79">
        <f>IF('SCELTA CCNL'!$K$6="SI",BN8*38.5,BN8*35)</f>
        <v>0</v>
      </c>
      <c r="BS8" s="79">
        <f>IF('SCELTA CCNL'!$K$6="SI",BO8*55,BO8*50)</f>
        <v>0</v>
      </c>
      <c r="BT8" s="80">
        <f t="shared" si="3"/>
        <v>0</v>
      </c>
    </row>
    <row r="9" spans="1:72" s="21" customFormat="1" ht="18" customHeight="1" x14ac:dyDescent="0.3">
      <c r="A9" s="150"/>
      <c r="B9" s="151"/>
      <c r="C9" s="152"/>
      <c r="D9" s="152"/>
      <c r="E9" s="152"/>
      <c r="F9" s="152"/>
      <c r="G9" s="152"/>
      <c r="H9" s="152"/>
      <c r="I9" s="153"/>
      <c r="J9" s="153"/>
      <c r="K9" s="153"/>
      <c r="L9" s="153"/>
      <c r="M9" s="153"/>
      <c r="N9" s="153"/>
      <c r="O9" s="154"/>
      <c r="P9" s="152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5"/>
      <c r="AS9" s="151"/>
      <c r="AT9" s="152"/>
      <c r="AU9" s="152"/>
      <c r="AV9" s="152"/>
      <c r="AW9" s="152"/>
      <c r="AX9" s="152"/>
      <c r="AY9" s="152"/>
      <c r="AZ9" s="153"/>
      <c r="BA9" s="153"/>
      <c r="BB9" s="153"/>
      <c r="BC9" s="153"/>
      <c r="BD9" s="154"/>
      <c r="BE9" s="156"/>
      <c r="BF9" s="235"/>
      <c r="BG9" s="235"/>
      <c r="BH9" s="235"/>
      <c r="BI9" s="235"/>
      <c r="BJ9" s="157"/>
      <c r="BK9" s="157"/>
      <c r="BL9" s="158"/>
      <c r="BM9" s="96">
        <f t="shared" si="0"/>
        <v>0</v>
      </c>
      <c r="BN9" s="94">
        <f t="shared" si="1"/>
        <v>0</v>
      </c>
      <c r="BO9" s="129">
        <f t="shared" si="2"/>
        <v>0</v>
      </c>
      <c r="BP9" s="135"/>
      <c r="BQ9" s="79">
        <f>IF('SCELTA CCNL'!$K$6="SI",BM9*19.25,BM9*17.5)</f>
        <v>0</v>
      </c>
      <c r="BR9" s="79">
        <f>IF('SCELTA CCNL'!$K$6="SI",BN9*38.5,BN9*35)</f>
        <v>0</v>
      </c>
      <c r="BS9" s="79">
        <f>IF('SCELTA CCNL'!$K$6="SI",BO9*55,BO9*50)</f>
        <v>0</v>
      </c>
      <c r="BT9" s="80">
        <f t="shared" si="3"/>
        <v>0</v>
      </c>
    </row>
    <row r="10" spans="1:72" s="21" customFormat="1" ht="18" customHeight="1" x14ac:dyDescent="0.3">
      <c r="A10" s="150"/>
      <c r="B10" s="151"/>
      <c r="C10" s="152"/>
      <c r="D10" s="152"/>
      <c r="E10" s="152"/>
      <c r="F10" s="152"/>
      <c r="G10" s="152"/>
      <c r="H10" s="152"/>
      <c r="I10" s="153"/>
      <c r="J10" s="153"/>
      <c r="K10" s="153"/>
      <c r="L10" s="153"/>
      <c r="M10" s="153"/>
      <c r="N10" s="153"/>
      <c r="O10" s="154"/>
      <c r="P10" s="152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5"/>
      <c r="AS10" s="151"/>
      <c r="AT10" s="152"/>
      <c r="AU10" s="152"/>
      <c r="AV10" s="152"/>
      <c r="AW10" s="152"/>
      <c r="AX10" s="152"/>
      <c r="AY10" s="152"/>
      <c r="AZ10" s="153"/>
      <c r="BA10" s="153"/>
      <c r="BB10" s="153"/>
      <c r="BC10" s="153"/>
      <c r="BD10" s="154"/>
      <c r="BE10" s="156"/>
      <c r="BF10" s="235"/>
      <c r="BG10" s="235"/>
      <c r="BH10" s="235"/>
      <c r="BI10" s="235"/>
      <c r="BJ10" s="157"/>
      <c r="BK10" s="157"/>
      <c r="BL10" s="158"/>
      <c r="BM10" s="96">
        <f t="shared" si="0"/>
        <v>0</v>
      </c>
      <c r="BN10" s="94">
        <f t="shared" si="1"/>
        <v>0</v>
      </c>
      <c r="BO10" s="129">
        <f t="shared" si="2"/>
        <v>0</v>
      </c>
      <c r="BP10" s="135"/>
      <c r="BQ10" s="79">
        <f>IF('SCELTA CCNL'!$K$6="SI",BM10*19.25,BM10*17.5)</f>
        <v>0</v>
      </c>
      <c r="BR10" s="79">
        <f>IF('SCELTA CCNL'!$K$6="SI",BN10*38.5,BN10*35)</f>
        <v>0</v>
      </c>
      <c r="BS10" s="79">
        <f>IF('SCELTA CCNL'!$K$6="SI",BO10*55,BO10*50)</f>
        <v>0</v>
      </c>
      <c r="BT10" s="80">
        <f t="shared" si="3"/>
        <v>0</v>
      </c>
    </row>
    <row r="11" spans="1:72" s="21" customFormat="1" ht="18" customHeight="1" x14ac:dyDescent="0.3">
      <c r="A11" s="150"/>
      <c r="B11" s="151"/>
      <c r="C11" s="152"/>
      <c r="D11" s="152"/>
      <c r="E11" s="152"/>
      <c r="F11" s="152"/>
      <c r="G11" s="152"/>
      <c r="H11" s="152"/>
      <c r="I11" s="153"/>
      <c r="J11" s="153"/>
      <c r="K11" s="153"/>
      <c r="L11" s="153"/>
      <c r="M11" s="153"/>
      <c r="N11" s="153"/>
      <c r="O11" s="154"/>
      <c r="P11" s="152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5"/>
      <c r="AS11" s="151"/>
      <c r="AT11" s="152"/>
      <c r="AU11" s="152"/>
      <c r="AV11" s="152"/>
      <c r="AW11" s="152"/>
      <c r="AX11" s="152"/>
      <c r="AY11" s="152"/>
      <c r="AZ11" s="153"/>
      <c r="BA11" s="153"/>
      <c r="BB11" s="153"/>
      <c r="BC11" s="153"/>
      <c r="BD11" s="154"/>
      <c r="BE11" s="156"/>
      <c r="BF11" s="235"/>
      <c r="BG11" s="235"/>
      <c r="BH11" s="235"/>
      <c r="BI11" s="235"/>
      <c r="BJ11" s="157"/>
      <c r="BK11" s="157"/>
      <c r="BL11" s="158"/>
      <c r="BM11" s="96">
        <f t="shared" si="0"/>
        <v>0</v>
      </c>
      <c r="BN11" s="94">
        <f t="shared" si="1"/>
        <v>0</v>
      </c>
      <c r="BO11" s="129">
        <f t="shared" si="2"/>
        <v>0</v>
      </c>
      <c r="BP11" s="135"/>
      <c r="BQ11" s="79">
        <f>IF('SCELTA CCNL'!$K$6="SI",BM11*19.25,BM11*17.5)</f>
        <v>0</v>
      </c>
      <c r="BR11" s="79">
        <f>IF('SCELTA CCNL'!$K$6="SI",BN11*38.5,BN11*35)</f>
        <v>0</v>
      </c>
      <c r="BS11" s="79">
        <f>IF('SCELTA CCNL'!$K$6="SI",BO11*55,BO11*50)</f>
        <v>0</v>
      </c>
      <c r="BT11" s="80">
        <f t="shared" si="3"/>
        <v>0</v>
      </c>
    </row>
    <row r="12" spans="1:72" s="21" customFormat="1" ht="18" customHeight="1" x14ac:dyDescent="0.3">
      <c r="A12" s="150"/>
      <c r="B12" s="151"/>
      <c r="C12" s="152"/>
      <c r="D12" s="152"/>
      <c r="E12" s="152"/>
      <c r="F12" s="152"/>
      <c r="G12" s="152"/>
      <c r="H12" s="152"/>
      <c r="I12" s="153"/>
      <c r="J12" s="153"/>
      <c r="K12" s="153"/>
      <c r="L12" s="153"/>
      <c r="M12" s="153"/>
      <c r="N12" s="153"/>
      <c r="O12" s="154"/>
      <c r="P12" s="152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5"/>
      <c r="AS12" s="151"/>
      <c r="AT12" s="152"/>
      <c r="AU12" s="152"/>
      <c r="AV12" s="152"/>
      <c r="AW12" s="152"/>
      <c r="AX12" s="152"/>
      <c r="AY12" s="152"/>
      <c r="AZ12" s="153"/>
      <c r="BA12" s="153"/>
      <c r="BB12" s="153"/>
      <c r="BC12" s="153"/>
      <c r="BD12" s="154"/>
      <c r="BE12" s="156"/>
      <c r="BF12" s="235"/>
      <c r="BG12" s="235"/>
      <c r="BH12" s="235"/>
      <c r="BI12" s="235"/>
      <c r="BJ12" s="157"/>
      <c r="BK12" s="157"/>
      <c r="BL12" s="158"/>
      <c r="BM12" s="96">
        <f t="shared" si="0"/>
        <v>0</v>
      </c>
      <c r="BN12" s="94">
        <f t="shared" si="1"/>
        <v>0</v>
      </c>
      <c r="BO12" s="129">
        <f t="shared" si="2"/>
        <v>0</v>
      </c>
      <c r="BP12" s="135"/>
      <c r="BQ12" s="79">
        <f>IF('SCELTA CCNL'!$K$6="SI",BM12*19.25,BM12*17.5)</f>
        <v>0</v>
      </c>
      <c r="BR12" s="79">
        <f>IF('SCELTA CCNL'!$K$6="SI",BN12*38.5,BN12*35)</f>
        <v>0</v>
      </c>
      <c r="BS12" s="79">
        <f>IF('SCELTA CCNL'!$K$6="SI",BO12*55,BO12*50)</f>
        <v>0</v>
      </c>
      <c r="BT12" s="80">
        <f t="shared" si="3"/>
        <v>0</v>
      </c>
    </row>
    <row r="13" spans="1:72" s="21" customFormat="1" ht="18" customHeight="1" x14ac:dyDescent="0.3">
      <c r="A13" s="150"/>
      <c r="B13" s="159"/>
      <c r="C13" s="160"/>
      <c r="D13" s="160"/>
      <c r="E13" s="160"/>
      <c r="F13" s="160"/>
      <c r="G13" s="160"/>
      <c r="H13" s="160"/>
      <c r="I13" s="161"/>
      <c r="J13" s="161"/>
      <c r="K13" s="161"/>
      <c r="L13" s="161"/>
      <c r="M13" s="161"/>
      <c r="N13" s="161"/>
      <c r="O13" s="162"/>
      <c r="P13" s="152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5"/>
      <c r="AS13" s="151"/>
      <c r="AT13" s="152"/>
      <c r="AU13" s="152"/>
      <c r="AV13" s="152"/>
      <c r="AW13" s="152"/>
      <c r="AX13" s="152"/>
      <c r="AY13" s="152"/>
      <c r="AZ13" s="153"/>
      <c r="BA13" s="153"/>
      <c r="BB13" s="153"/>
      <c r="BC13" s="153"/>
      <c r="BD13" s="154"/>
      <c r="BE13" s="156"/>
      <c r="BF13" s="235"/>
      <c r="BG13" s="235"/>
      <c r="BH13" s="235"/>
      <c r="BI13" s="235"/>
      <c r="BJ13" s="157"/>
      <c r="BK13" s="157"/>
      <c r="BL13" s="158"/>
      <c r="BM13" s="96">
        <f t="shared" si="0"/>
        <v>0</v>
      </c>
      <c r="BN13" s="94">
        <f t="shared" si="1"/>
        <v>0</v>
      </c>
      <c r="BO13" s="129">
        <f t="shared" si="2"/>
        <v>0</v>
      </c>
      <c r="BP13" s="135"/>
      <c r="BQ13" s="79">
        <f>IF('SCELTA CCNL'!$K$6="SI",BM13*19.25,BM13*17.5)</f>
        <v>0</v>
      </c>
      <c r="BR13" s="79">
        <f>IF('SCELTA CCNL'!$K$6="SI",BN13*38.5,BN13*35)</f>
        <v>0</v>
      </c>
      <c r="BS13" s="79">
        <f>IF('SCELTA CCNL'!$K$6="SI",BO13*55,BO13*50)</f>
        <v>0</v>
      </c>
      <c r="BT13" s="80">
        <f t="shared" si="3"/>
        <v>0</v>
      </c>
    </row>
    <row r="14" spans="1:72" s="21" customFormat="1" ht="18" customHeight="1" x14ac:dyDescent="0.3">
      <c r="A14" s="150"/>
      <c r="B14" s="159"/>
      <c r="C14" s="160"/>
      <c r="D14" s="160"/>
      <c r="E14" s="160"/>
      <c r="F14" s="160"/>
      <c r="G14" s="160"/>
      <c r="H14" s="160"/>
      <c r="I14" s="161"/>
      <c r="J14" s="161"/>
      <c r="K14" s="161"/>
      <c r="L14" s="161"/>
      <c r="M14" s="161"/>
      <c r="N14" s="161"/>
      <c r="O14" s="162"/>
      <c r="P14" s="152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5"/>
      <c r="AS14" s="151"/>
      <c r="AT14" s="152"/>
      <c r="AU14" s="152"/>
      <c r="AV14" s="152"/>
      <c r="AW14" s="152"/>
      <c r="AX14" s="152"/>
      <c r="AY14" s="152"/>
      <c r="AZ14" s="153"/>
      <c r="BA14" s="153"/>
      <c r="BB14" s="153"/>
      <c r="BC14" s="153"/>
      <c r="BD14" s="154"/>
      <c r="BE14" s="156"/>
      <c r="BF14" s="235"/>
      <c r="BG14" s="235"/>
      <c r="BH14" s="235"/>
      <c r="BI14" s="235"/>
      <c r="BJ14" s="157"/>
      <c r="BK14" s="157"/>
      <c r="BL14" s="158"/>
      <c r="BM14" s="96">
        <f t="shared" si="0"/>
        <v>0</v>
      </c>
      <c r="BN14" s="94">
        <f t="shared" si="1"/>
        <v>0</v>
      </c>
      <c r="BO14" s="129">
        <f t="shared" si="2"/>
        <v>0</v>
      </c>
      <c r="BP14" s="135"/>
      <c r="BQ14" s="79">
        <f>IF('SCELTA CCNL'!$K$6="SI",BM14*19.25,BM14*17.5)</f>
        <v>0</v>
      </c>
      <c r="BR14" s="79">
        <f>IF('SCELTA CCNL'!$K$6="SI",BN14*38.5,BN14*35)</f>
        <v>0</v>
      </c>
      <c r="BS14" s="79">
        <f>IF('SCELTA CCNL'!$K$6="SI",BO14*55,BO14*50)</f>
        <v>0</v>
      </c>
      <c r="BT14" s="80">
        <f t="shared" si="3"/>
        <v>0</v>
      </c>
    </row>
    <row r="15" spans="1:72" s="21" customFormat="1" ht="18" customHeight="1" x14ac:dyDescent="0.3">
      <c r="A15" s="150"/>
      <c r="B15" s="159"/>
      <c r="C15" s="160"/>
      <c r="D15" s="160"/>
      <c r="E15" s="160"/>
      <c r="F15" s="160"/>
      <c r="G15" s="160"/>
      <c r="H15" s="160"/>
      <c r="I15" s="161"/>
      <c r="J15" s="161"/>
      <c r="K15" s="161"/>
      <c r="L15" s="161"/>
      <c r="M15" s="161"/>
      <c r="N15" s="161"/>
      <c r="O15" s="162"/>
      <c r="P15" s="152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5"/>
      <c r="AS15" s="151"/>
      <c r="AT15" s="152"/>
      <c r="AU15" s="152"/>
      <c r="AV15" s="152"/>
      <c r="AW15" s="152"/>
      <c r="AX15" s="152"/>
      <c r="AY15" s="152"/>
      <c r="AZ15" s="153"/>
      <c r="BA15" s="153"/>
      <c r="BB15" s="153"/>
      <c r="BC15" s="153"/>
      <c r="BD15" s="154"/>
      <c r="BE15" s="156"/>
      <c r="BF15" s="235"/>
      <c r="BG15" s="235"/>
      <c r="BH15" s="235"/>
      <c r="BI15" s="235"/>
      <c r="BJ15" s="157"/>
      <c r="BK15" s="157"/>
      <c r="BL15" s="158"/>
      <c r="BM15" s="96">
        <f t="shared" si="0"/>
        <v>0</v>
      </c>
      <c r="BN15" s="94">
        <f t="shared" si="1"/>
        <v>0</v>
      </c>
      <c r="BO15" s="129">
        <f t="shared" si="2"/>
        <v>0</v>
      </c>
      <c r="BP15" s="135"/>
      <c r="BQ15" s="79">
        <f>IF('SCELTA CCNL'!$K$6="SI",BM15*19.25,BM15*17.5)</f>
        <v>0</v>
      </c>
      <c r="BR15" s="79">
        <f>IF('SCELTA CCNL'!$K$6="SI",BN15*38.5,BN15*35)</f>
        <v>0</v>
      </c>
      <c r="BS15" s="79">
        <f>IF('SCELTA CCNL'!$K$6="SI",BO15*55,BO15*50)</f>
        <v>0</v>
      </c>
      <c r="BT15" s="80">
        <f t="shared" si="3"/>
        <v>0</v>
      </c>
    </row>
    <row r="16" spans="1:72" s="21" customFormat="1" ht="18" customHeight="1" x14ac:dyDescent="0.3">
      <c r="A16" s="150"/>
      <c r="B16" s="159"/>
      <c r="C16" s="160"/>
      <c r="D16" s="160"/>
      <c r="E16" s="160"/>
      <c r="F16" s="160"/>
      <c r="G16" s="160"/>
      <c r="H16" s="160"/>
      <c r="I16" s="161"/>
      <c r="J16" s="161"/>
      <c r="K16" s="161"/>
      <c r="L16" s="161"/>
      <c r="M16" s="161"/>
      <c r="N16" s="161"/>
      <c r="O16" s="162"/>
      <c r="P16" s="152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5"/>
      <c r="AS16" s="151"/>
      <c r="AT16" s="152"/>
      <c r="AU16" s="152"/>
      <c r="AV16" s="152"/>
      <c r="AW16" s="152"/>
      <c r="AX16" s="152"/>
      <c r="AY16" s="152"/>
      <c r="AZ16" s="153"/>
      <c r="BA16" s="153"/>
      <c r="BB16" s="153"/>
      <c r="BC16" s="153"/>
      <c r="BD16" s="154"/>
      <c r="BE16" s="156"/>
      <c r="BF16" s="235"/>
      <c r="BG16" s="235"/>
      <c r="BH16" s="235"/>
      <c r="BI16" s="235"/>
      <c r="BJ16" s="157"/>
      <c r="BK16" s="157"/>
      <c r="BL16" s="158"/>
      <c r="BM16" s="96">
        <f t="shared" si="0"/>
        <v>0</v>
      </c>
      <c r="BN16" s="94">
        <f t="shared" si="1"/>
        <v>0</v>
      </c>
      <c r="BO16" s="129">
        <f t="shared" si="2"/>
        <v>0</v>
      </c>
      <c r="BP16" s="135"/>
      <c r="BQ16" s="79">
        <f>IF('SCELTA CCNL'!$K$6="SI",BM16*19.25,BM16*17.5)</f>
        <v>0</v>
      </c>
      <c r="BR16" s="79">
        <f>IF('SCELTA CCNL'!$K$6="SI",BN16*38.5,BN16*35)</f>
        <v>0</v>
      </c>
      <c r="BS16" s="79">
        <f>IF('SCELTA CCNL'!$K$6="SI",BO16*55,BO16*50)</f>
        <v>0</v>
      </c>
      <c r="BT16" s="80">
        <f t="shared" si="3"/>
        <v>0</v>
      </c>
    </row>
    <row r="17" spans="1:72" s="21" customFormat="1" ht="18" customHeight="1" x14ac:dyDescent="0.3">
      <c r="A17" s="150"/>
      <c r="B17" s="159"/>
      <c r="C17" s="160"/>
      <c r="D17" s="160"/>
      <c r="E17" s="160"/>
      <c r="F17" s="160"/>
      <c r="G17" s="160"/>
      <c r="H17" s="160"/>
      <c r="I17" s="161"/>
      <c r="J17" s="161"/>
      <c r="K17" s="161"/>
      <c r="L17" s="161"/>
      <c r="M17" s="161"/>
      <c r="N17" s="161"/>
      <c r="O17" s="162"/>
      <c r="P17" s="152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5"/>
      <c r="AS17" s="151"/>
      <c r="AT17" s="152"/>
      <c r="AU17" s="152"/>
      <c r="AV17" s="152"/>
      <c r="AW17" s="152"/>
      <c r="AX17" s="152"/>
      <c r="AY17" s="152"/>
      <c r="AZ17" s="153"/>
      <c r="BA17" s="153"/>
      <c r="BB17" s="153"/>
      <c r="BC17" s="153"/>
      <c r="BD17" s="154"/>
      <c r="BE17" s="156"/>
      <c r="BF17" s="235"/>
      <c r="BG17" s="235"/>
      <c r="BH17" s="235"/>
      <c r="BI17" s="235"/>
      <c r="BJ17" s="157"/>
      <c r="BK17" s="157"/>
      <c r="BL17" s="158"/>
      <c r="BM17" s="96">
        <f t="shared" si="0"/>
        <v>0</v>
      </c>
      <c r="BN17" s="94">
        <f t="shared" si="1"/>
        <v>0</v>
      </c>
      <c r="BO17" s="129">
        <f t="shared" si="2"/>
        <v>0</v>
      </c>
      <c r="BP17" s="135"/>
      <c r="BQ17" s="79">
        <f>IF('SCELTA CCNL'!$K$6="SI",BM17*19.25,BM17*17.5)</f>
        <v>0</v>
      </c>
      <c r="BR17" s="79">
        <f>IF('SCELTA CCNL'!$K$6="SI",BN17*38.5,BN17*35)</f>
        <v>0</v>
      </c>
      <c r="BS17" s="79">
        <f>IF('SCELTA CCNL'!$K$6="SI",BO17*55,BO17*50)</f>
        <v>0</v>
      </c>
      <c r="BT17" s="80">
        <f t="shared" si="3"/>
        <v>0</v>
      </c>
    </row>
    <row r="18" spans="1:72" s="21" customFormat="1" ht="18" customHeight="1" x14ac:dyDescent="0.3">
      <c r="A18" s="150"/>
      <c r="B18" s="159"/>
      <c r="C18" s="160"/>
      <c r="D18" s="160"/>
      <c r="E18" s="160"/>
      <c r="F18" s="160"/>
      <c r="G18" s="160"/>
      <c r="H18" s="160"/>
      <c r="I18" s="161"/>
      <c r="J18" s="161"/>
      <c r="K18" s="161"/>
      <c r="L18" s="161"/>
      <c r="M18" s="161"/>
      <c r="N18" s="161"/>
      <c r="O18" s="162"/>
      <c r="P18" s="152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5"/>
      <c r="AS18" s="151"/>
      <c r="AT18" s="152"/>
      <c r="AU18" s="152"/>
      <c r="AV18" s="152"/>
      <c r="AW18" s="152"/>
      <c r="AX18" s="152"/>
      <c r="AY18" s="152"/>
      <c r="AZ18" s="153"/>
      <c r="BA18" s="153"/>
      <c r="BB18" s="153"/>
      <c r="BC18" s="153"/>
      <c r="BD18" s="154"/>
      <c r="BE18" s="156"/>
      <c r="BF18" s="235"/>
      <c r="BG18" s="235"/>
      <c r="BH18" s="235"/>
      <c r="BI18" s="235"/>
      <c r="BJ18" s="157"/>
      <c r="BK18" s="157"/>
      <c r="BL18" s="158"/>
      <c r="BM18" s="96">
        <f t="shared" si="0"/>
        <v>0</v>
      </c>
      <c r="BN18" s="94">
        <f t="shared" si="1"/>
        <v>0</v>
      </c>
      <c r="BO18" s="129">
        <f t="shared" si="2"/>
        <v>0</v>
      </c>
      <c r="BP18" s="135"/>
      <c r="BQ18" s="79">
        <f>IF('SCELTA CCNL'!$K$6="SI",BM18*19.25,BM18*17.5)</f>
        <v>0</v>
      </c>
      <c r="BR18" s="79">
        <f>IF('SCELTA CCNL'!$K$6="SI",BN18*38.5,BN18*35)</f>
        <v>0</v>
      </c>
      <c r="BS18" s="79">
        <f>IF('SCELTA CCNL'!$K$6="SI",BO18*55,BO18*50)</f>
        <v>0</v>
      </c>
      <c r="BT18" s="80">
        <f t="shared" si="3"/>
        <v>0</v>
      </c>
    </row>
    <row r="19" spans="1:72" s="21" customFormat="1" ht="18" customHeight="1" x14ac:dyDescent="0.3">
      <c r="A19" s="150"/>
      <c r="B19" s="159"/>
      <c r="C19" s="160"/>
      <c r="D19" s="160"/>
      <c r="E19" s="160"/>
      <c r="F19" s="160"/>
      <c r="G19" s="160"/>
      <c r="H19" s="160"/>
      <c r="I19" s="161"/>
      <c r="J19" s="161"/>
      <c r="K19" s="161"/>
      <c r="L19" s="161"/>
      <c r="M19" s="161"/>
      <c r="N19" s="161"/>
      <c r="O19" s="162"/>
      <c r="P19" s="152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5"/>
      <c r="AS19" s="151"/>
      <c r="AT19" s="152"/>
      <c r="AU19" s="152"/>
      <c r="AV19" s="152"/>
      <c r="AW19" s="152"/>
      <c r="AX19" s="152"/>
      <c r="AY19" s="152"/>
      <c r="AZ19" s="153"/>
      <c r="BA19" s="153"/>
      <c r="BB19" s="153"/>
      <c r="BC19" s="153"/>
      <c r="BD19" s="154"/>
      <c r="BE19" s="156"/>
      <c r="BF19" s="235"/>
      <c r="BG19" s="235"/>
      <c r="BH19" s="235"/>
      <c r="BI19" s="235"/>
      <c r="BJ19" s="157"/>
      <c r="BK19" s="157"/>
      <c r="BL19" s="158"/>
      <c r="BM19" s="96">
        <f t="shared" si="0"/>
        <v>0</v>
      </c>
      <c r="BN19" s="94">
        <f t="shared" si="1"/>
        <v>0</v>
      </c>
      <c r="BO19" s="129">
        <f t="shared" si="2"/>
        <v>0</v>
      </c>
      <c r="BP19" s="135"/>
      <c r="BQ19" s="79">
        <f>IF('SCELTA CCNL'!$K$6="SI",BM19*19.25,BM19*17.5)</f>
        <v>0</v>
      </c>
      <c r="BR19" s="79">
        <f>IF('SCELTA CCNL'!$K$6="SI",BN19*38.5,BN19*35)</f>
        <v>0</v>
      </c>
      <c r="BS19" s="79">
        <f>IF('SCELTA CCNL'!$K$6="SI",BO19*55,BO19*50)</f>
        <v>0</v>
      </c>
      <c r="BT19" s="80">
        <f t="shared" si="3"/>
        <v>0</v>
      </c>
    </row>
    <row r="20" spans="1:72" s="21" customFormat="1" ht="18" customHeight="1" x14ac:dyDescent="0.3">
      <c r="A20" s="150"/>
      <c r="B20" s="159"/>
      <c r="C20" s="160"/>
      <c r="D20" s="160"/>
      <c r="E20" s="160"/>
      <c r="F20" s="160"/>
      <c r="G20" s="160"/>
      <c r="H20" s="160"/>
      <c r="I20" s="161"/>
      <c r="J20" s="161"/>
      <c r="K20" s="161"/>
      <c r="L20" s="161"/>
      <c r="M20" s="161"/>
      <c r="N20" s="161"/>
      <c r="O20" s="162"/>
      <c r="P20" s="152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5"/>
      <c r="AS20" s="151"/>
      <c r="AT20" s="152"/>
      <c r="AU20" s="152"/>
      <c r="AV20" s="152"/>
      <c r="AW20" s="152"/>
      <c r="AX20" s="152"/>
      <c r="AY20" s="152"/>
      <c r="AZ20" s="153"/>
      <c r="BA20" s="153"/>
      <c r="BB20" s="153"/>
      <c r="BC20" s="153"/>
      <c r="BD20" s="154"/>
      <c r="BE20" s="156"/>
      <c r="BF20" s="235"/>
      <c r="BG20" s="235"/>
      <c r="BH20" s="235"/>
      <c r="BI20" s="235"/>
      <c r="BJ20" s="157"/>
      <c r="BK20" s="157"/>
      <c r="BL20" s="158"/>
      <c r="BM20" s="96">
        <f t="shared" si="0"/>
        <v>0</v>
      </c>
      <c r="BN20" s="94">
        <f t="shared" si="1"/>
        <v>0</v>
      </c>
      <c r="BO20" s="129">
        <f t="shared" si="2"/>
        <v>0</v>
      </c>
      <c r="BP20" s="135"/>
      <c r="BQ20" s="79">
        <f>IF('SCELTA CCNL'!$K$6="SI",BM20*19.25,BM20*17.5)</f>
        <v>0</v>
      </c>
      <c r="BR20" s="79">
        <f>IF('SCELTA CCNL'!$K$6="SI",BN20*38.5,BN20*35)</f>
        <v>0</v>
      </c>
      <c r="BS20" s="79">
        <f>IF('SCELTA CCNL'!$K$6="SI",BO20*55,BO20*50)</f>
        <v>0</v>
      </c>
      <c r="BT20" s="80">
        <f t="shared" si="3"/>
        <v>0</v>
      </c>
    </row>
    <row r="21" spans="1:72" s="21" customFormat="1" ht="18" customHeight="1" x14ac:dyDescent="0.3">
      <c r="A21" s="150"/>
      <c r="B21" s="159"/>
      <c r="C21" s="160"/>
      <c r="D21" s="160"/>
      <c r="E21" s="160"/>
      <c r="F21" s="160"/>
      <c r="G21" s="160"/>
      <c r="H21" s="160"/>
      <c r="I21" s="161"/>
      <c r="J21" s="161"/>
      <c r="K21" s="161"/>
      <c r="L21" s="161"/>
      <c r="M21" s="161"/>
      <c r="N21" s="161"/>
      <c r="O21" s="162"/>
      <c r="P21" s="152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5"/>
      <c r="AS21" s="151"/>
      <c r="AT21" s="152"/>
      <c r="AU21" s="152"/>
      <c r="AV21" s="152"/>
      <c r="AW21" s="152"/>
      <c r="AX21" s="152"/>
      <c r="AY21" s="152"/>
      <c r="AZ21" s="153"/>
      <c r="BA21" s="153"/>
      <c r="BB21" s="153"/>
      <c r="BC21" s="153"/>
      <c r="BD21" s="154"/>
      <c r="BE21" s="156"/>
      <c r="BF21" s="235"/>
      <c r="BG21" s="235"/>
      <c r="BH21" s="235"/>
      <c r="BI21" s="235"/>
      <c r="BJ21" s="157"/>
      <c r="BK21" s="157"/>
      <c r="BL21" s="158"/>
      <c r="BM21" s="96">
        <f t="shared" si="0"/>
        <v>0</v>
      </c>
      <c r="BN21" s="94">
        <f t="shared" si="1"/>
        <v>0</v>
      </c>
      <c r="BO21" s="129">
        <f t="shared" si="2"/>
        <v>0</v>
      </c>
      <c r="BP21" s="135"/>
      <c r="BQ21" s="79">
        <f>IF('SCELTA CCNL'!$K$6="SI",BM21*19.25,BM21*17.5)</f>
        <v>0</v>
      </c>
      <c r="BR21" s="79">
        <f>IF('SCELTA CCNL'!$K$6="SI",BN21*38.5,BN21*35)</f>
        <v>0</v>
      </c>
      <c r="BS21" s="79">
        <f>IF('SCELTA CCNL'!$K$6="SI",BO21*55,BO21*50)</f>
        <v>0</v>
      </c>
      <c r="BT21" s="80">
        <f t="shared" si="3"/>
        <v>0</v>
      </c>
    </row>
    <row r="22" spans="1:72" s="21" customFormat="1" ht="18" customHeight="1" x14ac:dyDescent="0.3">
      <c r="A22" s="150"/>
      <c r="B22" s="159"/>
      <c r="C22" s="160"/>
      <c r="D22" s="160"/>
      <c r="E22" s="160"/>
      <c r="F22" s="160"/>
      <c r="G22" s="160"/>
      <c r="H22" s="160"/>
      <c r="I22" s="161"/>
      <c r="J22" s="161"/>
      <c r="K22" s="161"/>
      <c r="L22" s="161"/>
      <c r="M22" s="161"/>
      <c r="N22" s="161"/>
      <c r="O22" s="162"/>
      <c r="P22" s="152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5"/>
      <c r="AS22" s="151"/>
      <c r="AT22" s="152"/>
      <c r="AU22" s="152"/>
      <c r="AV22" s="152"/>
      <c r="AW22" s="152"/>
      <c r="AX22" s="152"/>
      <c r="AY22" s="152"/>
      <c r="AZ22" s="153"/>
      <c r="BA22" s="153"/>
      <c r="BB22" s="153"/>
      <c r="BC22" s="153"/>
      <c r="BD22" s="154"/>
      <c r="BE22" s="156"/>
      <c r="BF22" s="235"/>
      <c r="BG22" s="235"/>
      <c r="BH22" s="235"/>
      <c r="BI22" s="235"/>
      <c r="BJ22" s="157"/>
      <c r="BK22" s="157"/>
      <c r="BL22" s="158"/>
      <c r="BM22" s="96">
        <f t="shared" si="0"/>
        <v>0</v>
      </c>
      <c r="BN22" s="94">
        <f t="shared" si="1"/>
        <v>0</v>
      </c>
      <c r="BO22" s="129">
        <f t="shared" si="2"/>
        <v>0</v>
      </c>
      <c r="BP22" s="135"/>
      <c r="BQ22" s="79">
        <f>IF('SCELTA CCNL'!$K$6="SI",BM22*19.25,BM22*17.5)</f>
        <v>0</v>
      </c>
      <c r="BR22" s="79">
        <f>IF('SCELTA CCNL'!$K$6="SI",BN22*38.5,BN22*35)</f>
        <v>0</v>
      </c>
      <c r="BS22" s="79">
        <f>IF('SCELTA CCNL'!$K$6="SI",BO22*55,BO22*50)</f>
        <v>0</v>
      </c>
      <c r="BT22" s="80">
        <f t="shared" si="3"/>
        <v>0</v>
      </c>
    </row>
    <row r="23" spans="1:72" s="21" customFormat="1" ht="18" customHeight="1" x14ac:dyDescent="0.3">
      <c r="A23" s="150"/>
      <c r="B23" s="159"/>
      <c r="C23" s="160"/>
      <c r="D23" s="160"/>
      <c r="E23" s="160"/>
      <c r="F23" s="160"/>
      <c r="G23" s="160"/>
      <c r="H23" s="160"/>
      <c r="I23" s="161"/>
      <c r="J23" s="161"/>
      <c r="K23" s="161"/>
      <c r="L23" s="161"/>
      <c r="M23" s="161"/>
      <c r="N23" s="161"/>
      <c r="O23" s="162"/>
      <c r="P23" s="152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5"/>
      <c r="AS23" s="151"/>
      <c r="AT23" s="152"/>
      <c r="AU23" s="152"/>
      <c r="AV23" s="152"/>
      <c r="AW23" s="152"/>
      <c r="AX23" s="152"/>
      <c r="AY23" s="152"/>
      <c r="AZ23" s="153"/>
      <c r="BA23" s="153"/>
      <c r="BB23" s="153"/>
      <c r="BC23" s="153"/>
      <c r="BD23" s="154"/>
      <c r="BE23" s="156"/>
      <c r="BF23" s="235"/>
      <c r="BG23" s="235"/>
      <c r="BH23" s="235"/>
      <c r="BI23" s="235"/>
      <c r="BJ23" s="157"/>
      <c r="BK23" s="157"/>
      <c r="BL23" s="158"/>
      <c r="BM23" s="96">
        <f t="shared" si="0"/>
        <v>0</v>
      </c>
      <c r="BN23" s="94">
        <f t="shared" si="1"/>
        <v>0</v>
      </c>
      <c r="BO23" s="129">
        <f t="shared" si="2"/>
        <v>0</v>
      </c>
      <c r="BP23" s="135"/>
      <c r="BQ23" s="79">
        <f>IF('SCELTA CCNL'!$K$6="SI",BM23*19.25,BM23*17.5)</f>
        <v>0</v>
      </c>
      <c r="BR23" s="79">
        <f>IF('SCELTA CCNL'!$K$6="SI",BN23*38.5,BN23*35)</f>
        <v>0</v>
      </c>
      <c r="BS23" s="79">
        <f>IF('SCELTA CCNL'!$K$6="SI",BO23*55,BO23*50)</f>
        <v>0</v>
      </c>
      <c r="BT23" s="80">
        <f t="shared" si="3"/>
        <v>0</v>
      </c>
    </row>
    <row r="24" spans="1:72" s="21" customFormat="1" ht="18" customHeight="1" x14ac:dyDescent="0.3">
      <c r="A24" s="150"/>
      <c r="B24" s="159"/>
      <c r="C24" s="160"/>
      <c r="D24" s="160"/>
      <c r="E24" s="160"/>
      <c r="F24" s="160"/>
      <c r="G24" s="160"/>
      <c r="H24" s="160"/>
      <c r="I24" s="161"/>
      <c r="J24" s="161"/>
      <c r="K24" s="161"/>
      <c r="L24" s="161"/>
      <c r="M24" s="161"/>
      <c r="N24" s="161"/>
      <c r="O24" s="162"/>
      <c r="P24" s="152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5"/>
      <c r="AS24" s="151"/>
      <c r="AT24" s="152"/>
      <c r="AU24" s="152"/>
      <c r="AV24" s="152"/>
      <c r="AW24" s="152"/>
      <c r="AX24" s="152"/>
      <c r="AY24" s="152"/>
      <c r="AZ24" s="153"/>
      <c r="BA24" s="153"/>
      <c r="BB24" s="153"/>
      <c r="BC24" s="153"/>
      <c r="BD24" s="154"/>
      <c r="BE24" s="156"/>
      <c r="BF24" s="235"/>
      <c r="BG24" s="235"/>
      <c r="BH24" s="235"/>
      <c r="BI24" s="235"/>
      <c r="BJ24" s="157"/>
      <c r="BK24" s="157"/>
      <c r="BL24" s="158"/>
      <c r="BM24" s="96">
        <f t="shared" si="0"/>
        <v>0</v>
      </c>
      <c r="BN24" s="94">
        <f t="shared" si="1"/>
        <v>0</v>
      </c>
      <c r="BO24" s="129">
        <f t="shared" si="2"/>
        <v>0</v>
      </c>
      <c r="BP24" s="135"/>
      <c r="BQ24" s="79">
        <f>IF('SCELTA CCNL'!$K$6="SI",BM24*19.25,BM24*17.5)</f>
        <v>0</v>
      </c>
      <c r="BR24" s="79">
        <f>IF('SCELTA CCNL'!$K$6="SI",BN24*38.5,BN24*35)</f>
        <v>0</v>
      </c>
      <c r="BS24" s="79">
        <f>IF('SCELTA CCNL'!$K$6="SI",BO24*55,BO24*50)</f>
        <v>0</v>
      </c>
      <c r="BT24" s="80">
        <f t="shared" si="3"/>
        <v>0</v>
      </c>
    </row>
    <row r="25" spans="1:72" s="21" customFormat="1" ht="18" customHeight="1" x14ac:dyDescent="0.3">
      <c r="A25" s="150"/>
      <c r="B25" s="159"/>
      <c r="C25" s="160"/>
      <c r="D25" s="160"/>
      <c r="E25" s="160"/>
      <c r="F25" s="160"/>
      <c r="G25" s="160"/>
      <c r="H25" s="160"/>
      <c r="I25" s="161"/>
      <c r="J25" s="161"/>
      <c r="K25" s="161"/>
      <c r="L25" s="161"/>
      <c r="M25" s="161"/>
      <c r="N25" s="161"/>
      <c r="O25" s="162"/>
      <c r="P25" s="152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5"/>
      <c r="AS25" s="151"/>
      <c r="AT25" s="152"/>
      <c r="AU25" s="152"/>
      <c r="AV25" s="152"/>
      <c r="AW25" s="152"/>
      <c r="AX25" s="152"/>
      <c r="AY25" s="152"/>
      <c r="AZ25" s="153"/>
      <c r="BA25" s="153"/>
      <c r="BB25" s="153"/>
      <c r="BC25" s="153"/>
      <c r="BD25" s="154"/>
      <c r="BE25" s="156"/>
      <c r="BF25" s="235"/>
      <c r="BG25" s="235"/>
      <c r="BH25" s="235"/>
      <c r="BI25" s="235"/>
      <c r="BJ25" s="157"/>
      <c r="BK25" s="157"/>
      <c r="BL25" s="158"/>
      <c r="BM25" s="96">
        <f t="shared" si="0"/>
        <v>0</v>
      </c>
      <c r="BN25" s="94">
        <f t="shared" si="1"/>
        <v>0</v>
      </c>
      <c r="BO25" s="129">
        <f t="shared" si="2"/>
        <v>0</v>
      </c>
      <c r="BP25" s="135"/>
      <c r="BQ25" s="79">
        <f>IF('SCELTA CCNL'!$K$6="SI",BM25*19.25,BM25*17.5)</f>
        <v>0</v>
      </c>
      <c r="BR25" s="79">
        <f>IF('SCELTA CCNL'!$K$6="SI",BN25*38.5,BN25*35)</f>
        <v>0</v>
      </c>
      <c r="BS25" s="79">
        <f>IF('SCELTA CCNL'!$K$6="SI",BO25*55,BO25*50)</f>
        <v>0</v>
      </c>
      <c r="BT25" s="80">
        <f t="shared" si="3"/>
        <v>0</v>
      </c>
    </row>
    <row r="26" spans="1:72" s="21" customFormat="1" ht="18" customHeight="1" x14ac:dyDescent="0.3">
      <c r="A26" s="150"/>
      <c r="B26" s="159"/>
      <c r="C26" s="160"/>
      <c r="D26" s="160"/>
      <c r="E26" s="160"/>
      <c r="F26" s="160"/>
      <c r="G26" s="160"/>
      <c r="H26" s="160"/>
      <c r="I26" s="161"/>
      <c r="J26" s="161"/>
      <c r="K26" s="161"/>
      <c r="L26" s="161"/>
      <c r="M26" s="161"/>
      <c r="N26" s="161"/>
      <c r="O26" s="162"/>
      <c r="P26" s="152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5"/>
      <c r="AS26" s="151"/>
      <c r="AT26" s="152"/>
      <c r="AU26" s="152"/>
      <c r="AV26" s="152"/>
      <c r="AW26" s="152"/>
      <c r="AX26" s="152"/>
      <c r="AY26" s="152"/>
      <c r="AZ26" s="153"/>
      <c r="BA26" s="153"/>
      <c r="BB26" s="153"/>
      <c r="BC26" s="153"/>
      <c r="BD26" s="154"/>
      <c r="BE26" s="156"/>
      <c r="BF26" s="235"/>
      <c r="BG26" s="235"/>
      <c r="BH26" s="235"/>
      <c r="BI26" s="235"/>
      <c r="BJ26" s="157"/>
      <c r="BK26" s="157"/>
      <c r="BL26" s="158"/>
      <c r="BM26" s="96">
        <f t="shared" si="0"/>
        <v>0</v>
      </c>
      <c r="BN26" s="94">
        <f t="shared" si="1"/>
        <v>0</v>
      </c>
      <c r="BO26" s="129">
        <f t="shared" si="2"/>
        <v>0</v>
      </c>
      <c r="BP26" s="135"/>
      <c r="BQ26" s="79">
        <f>IF('SCELTA CCNL'!$K$6="SI",BM26*19.25,BM26*17.5)</f>
        <v>0</v>
      </c>
      <c r="BR26" s="79">
        <f>IF('SCELTA CCNL'!$K$6="SI",BN26*38.5,BN26*35)</f>
        <v>0</v>
      </c>
      <c r="BS26" s="79">
        <f>IF('SCELTA CCNL'!$K$6="SI",BO26*55,BO26*50)</f>
        <v>0</v>
      </c>
      <c r="BT26" s="80">
        <f t="shared" si="3"/>
        <v>0</v>
      </c>
    </row>
    <row r="27" spans="1:72" s="21" customFormat="1" ht="18" customHeight="1" x14ac:dyDescent="0.3">
      <c r="A27" s="150"/>
      <c r="B27" s="159"/>
      <c r="C27" s="160"/>
      <c r="D27" s="160"/>
      <c r="E27" s="160"/>
      <c r="F27" s="160"/>
      <c r="G27" s="160"/>
      <c r="H27" s="160"/>
      <c r="I27" s="161"/>
      <c r="J27" s="161"/>
      <c r="K27" s="161"/>
      <c r="L27" s="161"/>
      <c r="M27" s="161"/>
      <c r="N27" s="161"/>
      <c r="O27" s="162"/>
      <c r="P27" s="152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5"/>
      <c r="AS27" s="151"/>
      <c r="AT27" s="152"/>
      <c r="AU27" s="152"/>
      <c r="AV27" s="152"/>
      <c r="AW27" s="152"/>
      <c r="AX27" s="152"/>
      <c r="AY27" s="152"/>
      <c r="AZ27" s="153"/>
      <c r="BA27" s="153"/>
      <c r="BB27" s="153"/>
      <c r="BC27" s="153"/>
      <c r="BD27" s="154"/>
      <c r="BE27" s="156"/>
      <c r="BF27" s="235"/>
      <c r="BG27" s="235"/>
      <c r="BH27" s="235"/>
      <c r="BI27" s="235"/>
      <c r="BJ27" s="157"/>
      <c r="BK27" s="157"/>
      <c r="BL27" s="158"/>
      <c r="BM27" s="96">
        <f t="shared" si="0"/>
        <v>0</v>
      </c>
      <c r="BN27" s="94">
        <f t="shared" si="1"/>
        <v>0</v>
      </c>
      <c r="BO27" s="129">
        <f t="shared" si="2"/>
        <v>0</v>
      </c>
      <c r="BP27" s="135"/>
      <c r="BQ27" s="79">
        <f>IF('SCELTA CCNL'!$K$6="SI",BM27*19.25,BM27*17.5)</f>
        <v>0</v>
      </c>
      <c r="BR27" s="79">
        <f>IF('SCELTA CCNL'!$K$6="SI",BN27*38.5,BN27*35)</f>
        <v>0</v>
      </c>
      <c r="BS27" s="79">
        <f>IF('SCELTA CCNL'!$K$6="SI",BO27*55,BO27*50)</f>
        <v>0</v>
      </c>
      <c r="BT27" s="80">
        <f t="shared" si="3"/>
        <v>0</v>
      </c>
    </row>
    <row r="28" spans="1:72" s="21" customFormat="1" ht="18" customHeight="1" x14ac:dyDescent="0.3">
      <c r="A28" s="150"/>
      <c r="B28" s="159"/>
      <c r="C28" s="160"/>
      <c r="D28" s="160"/>
      <c r="E28" s="160"/>
      <c r="F28" s="160"/>
      <c r="G28" s="160"/>
      <c r="H28" s="160"/>
      <c r="I28" s="161"/>
      <c r="J28" s="161"/>
      <c r="K28" s="161"/>
      <c r="L28" s="161"/>
      <c r="M28" s="161"/>
      <c r="N28" s="161"/>
      <c r="O28" s="162"/>
      <c r="P28" s="152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5"/>
      <c r="AS28" s="151"/>
      <c r="AT28" s="152"/>
      <c r="AU28" s="152"/>
      <c r="AV28" s="152"/>
      <c r="AW28" s="152"/>
      <c r="AX28" s="152"/>
      <c r="AY28" s="152"/>
      <c r="AZ28" s="153"/>
      <c r="BA28" s="153"/>
      <c r="BB28" s="153"/>
      <c r="BC28" s="153"/>
      <c r="BD28" s="154"/>
      <c r="BE28" s="156"/>
      <c r="BF28" s="235"/>
      <c r="BG28" s="235"/>
      <c r="BH28" s="235"/>
      <c r="BI28" s="235"/>
      <c r="BJ28" s="157"/>
      <c r="BK28" s="157"/>
      <c r="BL28" s="158"/>
      <c r="BM28" s="96">
        <f t="shared" si="0"/>
        <v>0</v>
      </c>
      <c r="BN28" s="94">
        <f t="shared" si="1"/>
        <v>0</v>
      </c>
      <c r="BO28" s="129">
        <f t="shared" si="2"/>
        <v>0</v>
      </c>
      <c r="BP28" s="135"/>
      <c r="BQ28" s="79">
        <f>IF('SCELTA CCNL'!$K$6="SI",BM28*19.25,BM28*17.5)</f>
        <v>0</v>
      </c>
      <c r="BR28" s="79">
        <f>IF('SCELTA CCNL'!$K$6="SI",BN28*38.5,BN28*35)</f>
        <v>0</v>
      </c>
      <c r="BS28" s="79">
        <f>IF('SCELTA CCNL'!$K$6="SI",BO28*55,BO28*50)</f>
        <v>0</v>
      </c>
      <c r="BT28" s="80">
        <f t="shared" si="3"/>
        <v>0</v>
      </c>
    </row>
    <row r="29" spans="1:72" s="21" customFormat="1" ht="18" customHeight="1" x14ac:dyDescent="0.3">
      <c r="A29" s="150"/>
      <c r="B29" s="151"/>
      <c r="C29" s="152"/>
      <c r="D29" s="152"/>
      <c r="E29" s="152"/>
      <c r="F29" s="152"/>
      <c r="G29" s="152"/>
      <c r="H29" s="152"/>
      <c r="I29" s="153"/>
      <c r="J29" s="153"/>
      <c r="K29" s="153"/>
      <c r="L29" s="153"/>
      <c r="M29" s="153"/>
      <c r="N29" s="153"/>
      <c r="O29" s="154"/>
      <c r="P29" s="152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5"/>
      <c r="AS29" s="151"/>
      <c r="AT29" s="152"/>
      <c r="AU29" s="152"/>
      <c r="AV29" s="152"/>
      <c r="AW29" s="152"/>
      <c r="AX29" s="152"/>
      <c r="AY29" s="152"/>
      <c r="AZ29" s="153"/>
      <c r="BA29" s="153"/>
      <c r="BB29" s="153"/>
      <c r="BC29" s="153"/>
      <c r="BD29" s="154"/>
      <c r="BE29" s="156"/>
      <c r="BF29" s="235"/>
      <c r="BG29" s="235"/>
      <c r="BH29" s="235"/>
      <c r="BI29" s="235"/>
      <c r="BJ29" s="157"/>
      <c r="BK29" s="157"/>
      <c r="BL29" s="158"/>
      <c r="BM29" s="96">
        <f t="shared" si="0"/>
        <v>0</v>
      </c>
      <c r="BN29" s="94">
        <f t="shared" si="1"/>
        <v>0</v>
      </c>
      <c r="BO29" s="129">
        <f t="shared" si="2"/>
        <v>0</v>
      </c>
      <c r="BP29" s="135"/>
      <c r="BQ29" s="79">
        <f>IF('SCELTA CCNL'!$K$6="SI",BM29*19.25,BM29*17.5)</f>
        <v>0</v>
      </c>
      <c r="BR29" s="79">
        <f>IF('SCELTA CCNL'!$K$6="SI",BN29*38.5,BN29*35)</f>
        <v>0</v>
      </c>
      <c r="BS29" s="79">
        <f>IF('SCELTA CCNL'!$K$6="SI",BO29*55,BO29*50)</f>
        <v>0</v>
      </c>
      <c r="BT29" s="80">
        <f t="shared" si="3"/>
        <v>0</v>
      </c>
    </row>
    <row r="30" spans="1:72" s="21" customFormat="1" ht="18" customHeight="1" x14ac:dyDescent="0.3">
      <c r="A30" s="150"/>
      <c r="B30" s="151"/>
      <c r="C30" s="152"/>
      <c r="D30" s="152"/>
      <c r="E30" s="152"/>
      <c r="F30" s="152"/>
      <c r="G30" s="152"/>
      <c r="H30" s="152"/>
      <c r="I30" s="153"/>
      <c r="J30" s="153"/>
      <c r="K30" s="153"/>
      <c r="L30" s="153"/>
      <c r="M30" s="153"/>
      <c r="N30" s="153"/>
      <c r="O30" s="154"/>
      <c r="P30" s="152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5"/>
      <c r="AS30" s="151"/>
      <c r="AT30" s="152"/>
      <c r="AU30" s="152"/>
      <c r="AV30" s="152"/>
      <c r="AW30" s="152"/>
      <c r="AX30" s="152"/>
      <c r="AY30" s="152"/>
      <c r="AZ30" s="153"/>
      <c r="BA30" s="153"/>
      <c r="BB30" s="153"/>
      <c r="BC30" s="153"/>
      <c r="BD30" s="154"/>
      <c r="BE30" s="156"/>
      <c r="BF30" s="235"/>
      <c r="BG30" s="235"/>
      <c r="BH30" s="235"/>
      <c r="BI30" s="235"/>
      <c r="BJ30" s="157"/>
      <c r="BK30" s="157"/>
      <c r="BL30" s="158"/>
      <c r="BM30" s="96">
        <f t="shared" si="0"/>
        <v>0</v>
      </c>
      <c r="BN30" s="94">
        <f t="shared" si="1"/>
        <v>0</v>
      </c>
      <c r="BO30" s="129">
        <f t="shared" si="2"/>
        <v>0</v>
      </c>
      <c r="BP30" s="135"/>
      <c r="BQ30" s="79">
        <f>IF('SCELTA CCNL'!$K$6="SI",BM30*19.25,BM30*17.5)</f>
        <v>0</v>
      </c>
      <c r="BR30" s="79">
        <f>IF('SCELTA CCNL'!$K$6="SI",BN30*38.5,BN30*35)</f>
        <v>0</v>
      </c>
      <c r="BS30" s="79">
        <f>IF('SCELTA CCNL'!$K$6="SI",BO30*55,BO30*50)</f>
        <v>0</v>
      </c>
      <c r="BT30" s="80">
        <f t="shared" si="3"/>
        <v>0</v>
      </c>
    </row>
    <row r="31" spans="1:72" s="21" customFormat="1" ht="18" customHeight="1" x14ac:dyDescent="0.3">
      <c r="A31" s="150"/>
      <c r="B31" s="151"/>
      <c r="C31" s="152"/>
      <c r="D31" s="152"/>
      <c r="E31" s="152"/>
      <c r="F31" s="152"/>
      <c r="G31" s="152"/>
      <c r="H31" s="152"/>
      <c r="I31" s="153"/>
      <c r="J31" s="153"/>
      <c r="K31" s="153"/>
      <c r="L31" s="153"/>
      <c r="M31" s="153"/>
      <c r="N31" s="153"/>
      <c r="O31" s="154"/>
      <c r="P31" s="152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5"/>
      <c r="AS31" s="151"/>
      <c r="AT31" s="152"/>
      <c r="AU31" s="152"/>
      <c r="AV31" s="152"/>
      <c r="AW31" s="152"/>
      <c r="AX31" s="152"/>
      <c r="AY31" s="152"/>
      <c r="AZ31" s="153"/>
      <c r="BA31" s="153"/>
      <c r="BB31" s="153"/>
      <c r="BC31" s="153"/>
      <c r="BD31" s="154"/>
      <c r="BE31" s="156"/>
      <c r="BF31" s="235"/>
      <c r="BG31" s="235"/>
      <c r="BH31" s="235"/>
      <c r="BI31" s="235"/>
      <c r="BJ31" s="157"/>
      <c r="BK31" s="157"/>
      <c r="BL31" s="158"/>
      <c r="BM31" s="96">
        <f t="shared" si="0"/>
        <v>0</v>
      </c>
      <c r="BN31" s="94">
        <f t="shared" si="1"/>
        <v>0</v>
      </c>
      <c r="BO31" s="129">
        <f t="shared" si="2"/>
        <v>0</v>
      </c>
      <c r="BP31" s="135"/>
      <c r="BQ31" s="79">
        <f>IF('SCELTA CCNL'!$K$6="SI",BM31*19.25,BM31*17.5)</f>
        <v>0</v>
      </c>
      <c r="BR31" s="79">
        <f>IF('SCELTA CCNL'!$K$6="SI",BN31*38.5,BN31*35)</f>
        <v>0</v>
      </c>
      <c r="BS31" s="79">
        <f>IF('SCELTA CCNL'!$K$6="SI",BO31*55,BO31*50)</f>
        <v>0</v>
      </c>
      <c r="BT31" s="80">
        <f t="shared" si="3"/>
        <v>0</v>
      </c>
    </row>
    <row r="32" spans="1:72" s="21" customFormat="1" ht="18" customHeight="1" x14ac:dyDescent="0.3">
      <c r="A32" s="150"/>
      <c r="B32" s="151"/>
      <c r="C32" s="152"/>
      <c r="D32" s="152"/>
      <c r="E32" s="152"/>
      <c r="F32" s="152"/>
      <c r="G32" s="152"/>
      <c r="H32" s="152"/>
      <c r="I32" s="153"/>
      <c r="J32" s="153"/>
      <c r="K32" s="153"/>
      <c r="L32" s="153"/>
      <c r="M32" s="153"/>
      <c r="N32" s="153"/>
      <c r="O32" s="154"/>
      <c r="P32" s="152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5"/>
      <c r="AS32" s="151"/>
      <c r="AT32" s="152"/>
      <c r="AU32" s="152"/>
      <c r="AV32" s="152"/>
      <c r="AW32" s="152"/>
      <c r="AX32" s="152"/>
      <c r="AY32" s="152"/>
      <c r="AZ32" s="153"/>
      <c r="BA32" s="153"/>
      <c r="BB32" s="153"/>
      <c r="BC32" s="153"/>
      <c r="BD32" s="154"/>
      <c r="BE32" s="156"/>
      <c r="BF32" s="235"/>
      <c r="BG32" s="235"/>
      <c r="BH32" s="235"/>
      <c r="BI32" s="235"/>
      <c r="BJ32" s="157"/>
      <c r="BK32" s="157"/>
      <c r="BL32" s="158"/>
      <c r="BM32" s="96">
        <f t="shared" si="0"/>
        <v>0</v>
      </c>
      <c r="BN32" s="94">
        <f t="shared" si="1"/>
        <v>0</v>
      </c>
      <c r="BO32" s="129">
        <f t="shared" si="2"/>
        <v>0</v>
      </c>
      <c r="BP32" s="135"/>
      <c r="BQ32" s="79">
        <f>IF('SCELTA CCNL'!$K$6="SI",BM32*19.25,BM32*17.5)</f>
        <v>0</v>
      </c>
      <c r="BR32" s="79">
        <f>IF('SCELTA CCNL'!$K$6="SI",BN32*38.5,BN32*35)</f>
        <v>0</v>
      </c>
      <c r="BS32" s="79">
        <f>IF('SCELTA CCNL'!$K$6="SI",BO32*55,BO32*50)</f>
        <v>0</v>
      </c>
      <c r="BT32" s="80">
        <f t="shared" si="3"/>
        <v>0</v>
      </c>
    </row>
    <row r="33" spans="1:72" s="21" customFormat="1" ht="18" customHeight="1" x14ac:dyDescent="0.3">
      <c r="A33" s="150"/>
      <c r="B33" s="151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4"/>
      <c r="P33" s="152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5"/>
      <c r="AS33" s="151"/>
      <c r="AT33" s="152"/>
      <c r="AU33" s="152"/>
      <c r="AV33" s="152"/>
      <c r="AW33" s="152"/>
      <c r="AX33" s="152"/>
      <c r="AY33" s="152"/>
      <c r="AZ33" s="153"/>
      <c r="BA33" s="153"/>
      <c r="BB33" s="153"/>
      <c r="BC33" s="153"/>
      <c r="BD33" s="154"/>
      <c r="BE33" s="156"/>
      <c r="BF33" s="235"/>
      <c r="BG33" s="235"/>
      <c r="BH33" s="235"/>
      <c r="BI33" s="235"/>
      <c r="BJ33" s="157"/>
      <c r="BK33" s="157"/>
      <c r="BL33" s="158"/>
      <c r="BM33" s="96">
        <f t="shared" si="0"/>
        <v>0</v>
      </c>
      <c r="BN33" s="94">
        <f t="shared" si="1"/>
        <v>0</v>
      </c>
      <c r="BO33" s="129">
        <f t="shared" si="2"/>
        <v>0</v>
      </c>
      <c r="BP33" s="135"/>
      <c r="BQ33" s="79">
        <f>IF('SCELTA CCNL'!$K$6="SI",BM33*19.25,BM33*17.5)</f>
        <v>0</v>
      </c>
      <c r="BR33" s="79">
        <f>IF('SCELTA CCNL'!$K$6="SI",BN33*38.5,BN33*35)</f>
        <v>0</v>
      </c>
      <c r="BS33" s="79">
        <f>IF('SCELTA CCNL'!$K$6="SI",BO33*55,BO33*50)</f>
        <v>0</v>
      </c>
      <c r="BT33" s="80">
        <f t="shared" si="3"/>
        <v>0</v>
      </c>
    </row>
    <row r="34" spans="1:72" s="21" customFormat="1" ht="18" customHeight="1" x14ac:dyDescent="0.3">
      <c r="A34" s="150"/>
      <c r="B34" s="151"/>
      <c r="C34" s="152"/>
      <c r="D34" s="152"/>
      <c r="E34" s="152"/>
      <c r="F34" s="152"/>
      <c r="G34" s="152"/>
      <c r="H34" s="152"/>
      <c r="I34" s="153"/>
      <c r="J34" s="153"/>
      <c r="K34" s="153"/>
      <c r="L34" s="153"/>
      <c r="M34" s="153"/>
      <c r="N34" s="153"/>
      <c r="O34" s="154"/>
      <c r="P34" s="152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5"/>
      <c r="AS34" s="151"/>
      <c r="AT34" s="152"/>
      <c r="AU34" s="152"/>
      <c r="AV34" s="152"/>
      <c r="AW34" s="152"/>
      <c r="AX34" s="152"/>
      <c r="AY34" s="152"/>
      <c r="AZ34" s="153"/>
      <c r="BA34" s="153"/>
      <c r="BB34" s="153"/>
      <c r="BC34" s="153"/>
      <c r="BD34" s="154"/>
      <c r="BE34" s="156"/>
      <c r="BF34" s="235"/>
      <c r="BG34" s="235"/>
      <c r="BH34" s="235"/>
      <c r="BI34" s="235"/>
      <c r="BJ34" s="157"/>
      <c r="BK34" s="157"/>
      <c r="BL34" s="158"/>
      <c r="BM34" s="96">
        <f t="shared" si="0"/>
        <v>0</v>
      </c>
      <c r="BN34" s="94">
        <f t="shared" si="1"/>
        <v>0</v>
      </c>
      <c r="BO34" s="129">
        <f t="shared" si="2"/>
        <v>0</v>
      </c>
      <c r="BP34" s="135"/>
      <c r="BQ34" s="79">
        <f>IF('SCELTA CCNL'!$K$6="SI",BM34*19.25,BM34*17.5)</f>
        <v>0</v>
      </c>
      <c r="BR34" s="79">
        <f>IF('SCELTA CCNL'!$K$6="SI",BN34*38.5,BN34*35)</f>
        <v>0</v>
      </c>
      <c r="BS34" s="79">
        <f>IF('SCELTA CCNL'!$K$6="SI",BO34*55,BO34*50)</f>
        <v>0</v>
      </c>
      <c r="BT34" s="80">
        <f t="shared" si="3"/>
        <v>0</v>
      </c>
    </row>
    <row r="35" spans="1:72" s="21" customFormat="1" ht="18" customHeight="1" x14ac:dyDescent="0.3">
      <c r="A35" s="150"/>
      <c r="B35" s="151"/>
      <c r="C35" s="152"/>
      <c r="D35" s="152"/>
      <c r="E35" s="152"/>
      <c r="F35" s="152"/>
      <c r="G35" s="152"/>
      <c r="H35" s="152"/>
      <c r="I35" s="153"/>
      <c r="J35" s="153"/>
      <c r="K35" s="153"/>
      <c r="L35" s="153"/>
      <c r="M35" s="153"/>
      <c r="N35" s="153"/>
      <c r="O35" s="154"/>
      <c r="P35" s="152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5"/>
      <c r="AS35" s="151"/>
      <c r="AT35" s="152"/>
      <c r="AU35" s="152"/>
      <c r="AV35" s="152"/>
      <c r="AW35" s="152"/>
      <c r="AX35" s="152"/>
      <c r="AY35" s="152"/>
      <c r="AZ35" s="153"/>
      <c r="BA35" s="153"/>
      <c r="BB35" s="153"/>
      <c r="BC35" s="153"/>
      <c r="BD35" s="154"/>
      <c r="BE35" s="156"/>
      <c r="BF35" s="235"/>
      <c r="BG35" s="235"/>
      <c r="BH35" s="235"/>
      <c r="BI35" s="235"/>
      <c r="BJ35" s="157"/>
      <c r="BK35" s="157"/>
      <c r="BL35" s="158"/>
      <c r="BM35" s="96">
        <f t="shared" si="0"/>
        <v>0</v>
      </c>
      <c r="BN35" s="94">
        <f t="shared" si="1"/>
        <v>0</v>
      </c>
      <c r="BO35" s="129">
        <f t="shared" si="2"/>
        <v>0</v>
      </c>
      <c r="BP35" s="135"/>
      <c r="BQ35" s="79">
        <f>IF('SCELTA CCNL'!$K$6="SI",BM35*19.25,BM35*17.5)</f>
        <v>0</v>
      </c>
      <c r="BR35" s="79">
        <f>IF('SCELTA CCNL'!$K$6="SI",BN35*38.5,BN35*35)</f>
        <v>0</v>
      </c>
      <c r="BS35" s="79">
        <f>IF('SCELTA CCNL'!$K$6="SI",BO35*55,BO35*50)</f>
        <v>0</v>
      </c>
      <c r="BT35" s="80">
        <f t="shared" si="3"/>
        <v>0</v>
      </c>
    </row>
    <row r="36" spans="1:72" s="21" customFormat="1" ht="18" customHeight="1" x14ac:dyDescent="0.3">
      <c r="A36" s="150"/>
      <c r="B36" s="151"/>
      <c r="C36" s="152"/>
      <c r="D36" s="152"/>
      <c r="E36" s="152"/>
      <c r="F36" s="152"/>
      <c r="G36" s="152"/>
      <c r="H36" s="152"/>
      <c r="I36" s="153"/>
      <c r="J36" s="153"/>
      <c r="K36" s="153"/>
      <c r="L36" s="153"/>
      <c r="M36" s="153"/>
      <c r="N36" s="153"/>
      <c r="O36" s="154"/>
      <c r="P36" s="152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5"/>
      <c r="AS36" s="151"/>
      <c r="AT36" s="152"/>
      <c r="AU36" s="152"/>
      <c r="AV36" s="152"/>
      <c r="AW36" s="152"/>
      <c r="AX36" s="152"/>
      <c r="AY36" s="152"/>
      <c r="AZ36" s="153"/>
      <c r="BA36" s="153"/>
      <c r="BB36" s="153"/>
      <c r="BC36" s="153"/>
      <c r="BD36" s="154"/>
      <c r="BE36" s="156"/>
      <c r="BF36" s="235"/>
      <c r="BG36" s="235"/>
      <c r="BH36" s="235"/>
      <c r="BI36" s="235"/>
      <c r="BJ36" s="157"/>
      <c r="BK36" s="157"/>
      <c r="BL36" s="158"/>
      <c r="BM36" s="96">
        <f t="shared" ref="BM36:BM67" si="4">SUM(P36:AR36)</f>
        <v>0</v>
      </c>
      <c r="BN36" s="94">
        <f t="shared" ref="BN36:BN67" si="5">SUM(AS36:BD36)</f>
        <v>0</v>
      </c>
      <c r="BO36" s="129">
        <f t="shared" si="2"/>
        <v>0</v>
      </c>
      <c r="BP36" s="135"/>
      <c r="BQ36" s="79">
        <f>IF('SCELTA CCNL'!$K$6="SI",BM36*19.25,BM36*17.5)</f>
        <v>0</v>
      </c>
      <c r="BR36" s="79">
        <f>IF('SCELTA CCNL'!$K$6="SI",BN36*38.5,BN36*35)</f>
        <v>0</v>
      </c>
      <c r="BS36" s="79">
        <f>IF('SCELTA CCNL'!$K$6="SI",BO36*55,BO36*50)</f>
        <v>0</v>
      </c>
      <c r="BT36" s="80">
        <f t="shared" si="3"/>
        <v>0</v>
      </c>
    </row>
    <row r="37" spans="1:72" s="21" customFormat="1" ht="18" customHeight="1" x14ac:dyDescent="0.3">
      <c r="A37" s="150"/>
      <c r="B37" s="151"/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53"/>
      <c r="O37" s="154"/>
      <c r="P37" s="152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5"/>
      <c r="AS37" s="151"/>
      <c r="AT37" s="152"/>
      <c r="AU37" s="152"/>
      <c r="AV37" s="152"/>
      <c r="AW37" s="152"/>
      <c r="AX37" s="152"/>
      <c r="AY37" s="152"/>
      <c r="AZ37" s="153"/>
      <c r="BA37" s="153"/>
      <c r="BB37" s="153"/>
      <c r="BC37" s="153"/>
      <c r="BD37" s="154"/>
      <c r="BE37" s="156"/>
      <c r="BF37" s="235"/>
      <c r="BG37" s="235"/>
      <c r="BH37" s="235"/>
      <c r="BI37" s="235"/>
      <c r="BJ37" s="157"/>
      <c r="BK37" s="157"/>
      <c r="BL37" s="158"/>
      <c r="BM37" s="96">
        <f t="shared" si="4"/>
        <v>0</v>
      </c>
      <c r="BN37" s="94">
        <f t="shared" si="5"/>
        <v>0</v>
      </c>
      <c r="BO37" s="129">
        <f t="shared" si="2"/>
        <v>0</v>
      </c>
      <c r="BP37" s="135"/>
      <c r="BQ37" s="79">
        <f>IF('SCELTA CCNL'!$K$6="SI",BM37*19.25,BM37*17.5)</f>
        <v>0</v>
      </c>
      <c r="BR37" s="79">
        <f>IF('SCELTA CCNL'!$K$6="SI",BN37*38.5,BN37*35)</f>
        <v>0</v>
      </c>
      <c r="BS37" s="79">
        <f>IF('SCELTA CCNL'!$K$6="SI",BO37*55,BO37*50)</f>
        <v>0</v>
      </c>
      <c r="BT37" s="80">
        <f t="shared" si="3"/>
        <v>0</v>
      </c>
    </row>
    <row r="38" spans="1:72" s="21" customFormat="1" ht="18" customHeight="1" x14ac:dyDescent="0.3">
      <c r="A38" s="150"/>
      <c r="B38" s="151"/>
      <c r="C38" s="152"/>
      <c r="D38" s="152"/>
      <c r="E38" s="152"/>
      <c r="F38" s="152"/>
      <c r="G38" s="152"/>
      <c r="H38" s="152"/>
      <c r="I38" s="153"/>
      <c r="J38" s="153"/>
      <c r="K38" s="153"/>
      <c r="L38" s="153"/>
      <c r="M38" s="153"/>
      <c r="N38" s="153"/>
      <c r="O38" s="154"/>
      <c r="P38" s="152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5"/>
      <c r="AS38" s="151"/>
      <c r="AT38" s="152"/>
      <c r="AU38" s="152"/>
      <c r="AV38" s="152"/>
      <c r="AW38" s="152"/>
      <c r="AX38" s="152"/>
      <c r="AY38" s="152"/>
      <c r="AZ38" s="153"/>
      <c r="BA38" s="153"/>
      <c r="BB38" s="153"/>
      <c r="BC38" s="153"/>
      <c r="BD38" s="154"/>
      <c r="BE38" s="156"/>
      <c r="BF38" s="235"/>
      <c r="BG38" s="235"/>
      <c r="BH38" s="235"/>
      <c r="BI38" s="235"/>
      <c r="BJ38" s="157"/>
      <c r="BK38" s="157"/>
      <c r="BL38" s="158"/>
      <c r="BM38" s="96">
        <f t="shared" si="4"/>
        <v>0</v>
      </c>
      <c r="BN38" s="94">
        <f t="shared" si="5"/>
        <v>0</v>
      </c>
      <c r="BO38" s="129">
        <f t="shared" si="2"/>
        <v>0</v>
      </c>
      <c r="BP38" s="135"/>
      <c r="BQ38" s="79">
        <f>IF('SCELTA CCNL'!$K$6="SI",BM38*19.25,BM38*17.5)</f>
        <v>0</v>
      </c>
      <c r="BR38" s="79">
        <f>IF('SCELTA CCNL'!$K$6="SI",BN38*38.5,BN38*35)</f>
        <v>0</v>
      </c>
      <c r="BS38" s="79">
        <f>IF('SCELTA CCNL'!$K$6="SI",BO38*55,BO38*50)</f>
        <v>0</v>
      </c>
      <c r="BT38" s="80">
        <f t="shared" si="3"/>
        <v>0</v>
      </c>
    </row>
    <row r="39" spans="1:72" s="21" customFormat="1" ht="18" customHeight="1" x14ac:dyDescent="0.3">
      <c r="A39" s="150"/>
      <c r="B39" s="151"/>
      <c r="C39" s="152"/>
      <c r="D39" s="152"/>
      <c r="E39" s="152"/>
      <c r="F39" s="152"/>
      <c r="G39" s="152"/>
      <c r="H39" s="152"/>
      <c r="I39" s="153"/>
      <c r="J39" s="153"/>
      <c r="K39" s="153"/>
      <c r="L39" s="153"/>
      <c r="M39" s="153"/>
      <c r="N39" s="153"/>
      <c r="O39" s="154"/>
      <c r="P39" s="152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5"/>
      <c r="AS39" s="151"/>
      <c r="AT39" s="152"/>
      <c r="AU39" s="152"/>
      <c r="AV39" s="152"/>
      <c r="AW39" s="152"/>
      <c r="AX39" s="152"/>
      <c r="AY39" s="152"/>
      <c r="AZ39" s="153"/>
      <c r="BA39" s="153"/>
      <c r="BB39" s="153"/>
      <c r="BC39" s="153"/>
      <c r="BD39" s="154"/>
      <c r="BE39" s="156"/>
      <c r="BF39" s="235"/>
      <c r="BG39" s="235"/>
      <c r="BH39" s="235"/>
      <c r="BI39" s="235"/>
      <c r="BJ39" s="157"/>
      <c r="BK39" s="157"/>
      <c r="BL39" s="158"/>
      <c r="BM39" s="96">
        <f t="shared" si="4"/>
        <v>0</v>
      </c>
      <c r="BN39" s="94">
        <f t="shared" si="5"/>
        <v>0</v>
      </c>
      <c r="BO39" s="129">
        <f t="shared" si="2"/>
        <v>0</v>
      </c>
      <c r="BP39" s="135"/>
      <c r="BQ39" s="79">
        <f>IF('SCELTA CCNL'!$K$6="SI",BM39*19.25,BM39*17.5)</f>
        <v>0</v>
      </c>
      <c r="BR39" s="79">
        <f>IF('SCELTA CCNL'!$K$6="SI",BN39*38.5,BN39*35)</f>
        <v>0</v>
      </c>
      <c r="BS39" s="79">
        <f>IF('SCELTA CCNL'!$K$6="SI",BO39*55,BO39*50)</f>
        <v>0</v>
      </c>
      <c r="BT39" s="80">
        <f t="shared" si="3"/>
        <v>0</v>
      </c>
    </row>
    <row r="40" spans="1:72" s="21" customFormat="1" ht="18" customHeight="1" x14ac:dyDescent="0.3">
      <c r="A40" s="150"/>
      <c r="B40" s="151"/>
      <c r="C40" s="152"/>
      <c r="D40" s="152"/>
      <c r="E40" s="152"/>
      <c r="F40" s="152"/>
      <c r="G40" s="152"/>
      <c r="H40" s="152"/>
      <c r="I40" s="153"/>
      <c r="J40" s="153"/>
      <c r="K40" s="153"/>
      <c r="L40" s="153"/>
      <c r="M40" s="153"/>
      <c r="N40" s="153"/>
      <c r="O40" s="154"/>
      <c r="P40" s="152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5"/>
      <c r="AS40" s="151"/>
      <c r="AT40" s="152"/>
      <c r="AU40" s="152"/>
      <c r="AV40" s="152"/>
      <c r="AW40" s="152"/>
      <c r="AX40" s="152"/>
      <c r="AY40" s="152"/>
      <c r="AZ40" s="153"/>
      <c r="BA40" s="153"/>
      <c r="BB40" s="153"/>
      <c r="BC40" s="153"/>
      <c r="BD40" s="154"/>
      <c r="BE40" s="156"/>
      <c r="BF40" s="235"/>
      <c r="BG40" s="235"/>
      <c r="BH40" s="235"/>
      <c r="BI40" s="235"/>
      <c r="BJ40" s="157"/>
      <c r="BK40" s="157"/>
      <c r="BL40" s="158"/>
      <c r="BM40" s="96">
        <f t="shared" si="4"/>
        <v>0</v>
      </c>
      <c r="BN40" s="94">
        <f t="shared" si="5"/>
        <v>0</v>
      </c>
      <c r="BO40" s="129">
        <f t="shared" si="2"/>
        <v>0</v>
      </c>
      <c r="BP40" s="135"/>
      <c r="BQ40" s="79">
        <f>IF('SCELTA CCNL'!$K$6="SI",BM40*19.25,BM40*17.5)</f>
        <v>0</v>
      </c>
      <c r="BR40" s="79">
        <f>IF('SCELTA CCNL'!$K$6="SI",BN40*38.5,BN40*35)</f>
        <v>0</v>
      </c>
      <c r="BS40" s="79">
        <f>IF('SCELTA CCNL'!$K$6="SI",BO40*55,BO40*50)</f>
        <v>0</v>
      </c>
      <c r="BT40" s="80">
        <f t="shared" si="3"/>
        <v>0</v>
      </c>
    </row>
    <row r="41" spans="1:72" s="21" customFormat="1" ht="18" customHeight="1" x14ac:dyDescent="0.3">
      <c r="A41" s="150"/>
      <c r="B41" s="151"/>
      <c r="C41" s="152"/>
      <c r="D41" s="152"/>
      <c r="E41" s="152"/>
      <c r="F41" s="152"/>
      <c r="G41" s="152"/>
      <c r="H41" s="152"/>
      <c r="I41" s="153"/>
      <c r="J41" s="153"/>
      <c r="K41" s="153"/>
      <c r="L41" s="153"/>
      <c r="M41" s="153"/>
      <c r="N41" s="153"/>
      <c r="O41" s="154"/>
      <c r="P41" s="152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5"/>
      <c r="AS41" s="151"/>
      <c r="AT41" s="152"/>
      <c r="AU41" s="152"/>
      <c r="AV41" s="152"/>
      <c r="AW41" s="152"/>
      <c r="AX41" s="152"/>
      <c r="AY41" s="152"/>
      <c r="AZ41" s="153"/>
      <c r="BA41" s="153"/>
      <c r="BB41" s="153"/>
      <c r="BC41" s="153"/>
      <c r="BD41" s="154"/>
      <c r="BE41" s="156"/>
      <c r="BF41" s="235"/>
      <c r="BG41" s="235"/>
      <c r="BH41" s="235"/>
      <c r="BI41" s="235"/>
      <c r="BJ41" s="157"/>
      <c r="BK41" s="157"/>
      <c r="BL41" s="158"/>
      <c r="BM41" s="96">
        <f t="shared" si="4"/>
        <v>0</v>
      </c>
      <c r="BN41" s="94">
        <f t="shared" si="5"/>
        <v>0</v>
      </c>
      <c r="BO41" s="129">
        <f t="shared" si="2"/>
        <v>0</v>
      </c>
      <c r="BP41" s="135"/>
      <c r="BQ41" s="79">
        <f>IF('SCELTA CCNL'!$K$6="SI",BM41*19.25,BM41*17.5)</f>
        <v>0</v>
      </c>
      <c r="BR41" s="79">
        <f>IF('SCELTA CCNL'!$K$6="SI",BN41*38.5,BN41*35)</f>
        <v>0</v>
      </c>
      <c r="BS41" s="79">
        <f>IF('SCELTA CCNL'!$K$6="SI",BO41*55,BO41*50)</f>
        <v>0</v>
      </c>
      <c r="BT41" s="80">
        <f t="shared" si="3"/>
        <v>0</v>
      </c>
    </row>
    <row r="42" spans="1:72" s="21" customFormat="1" ht="18" customHeight="1" x14ac:dyDescent="0.3">
      <c r="A42" s="150"/>
      <c r="B42" s="151"/>
      <c r="C42" s="152"/>
      <c r="D42" s="152"/>
      <c r="E42" s="152"/>
      <c r="F42" s="152"/>
      <c r="G42" s="152"/>
      <c r="H42" s="152"/>
      <c r="I42" s="153"/>
      <c r="J42" s="153"/>
      <c r="K42" s="153"/>
      <c r="L42" s="153"/>
      <c r="M42" s="153"/>
      <c r="N42" s="153"/>
      <c r="O42" s="154"/>
      <c r="P42" s="152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5"/>
      <c r="AS42" s="151"/>
      <c r="AT42" s="152"/>
      <c r="AU42" s="152"/>
      <c r="AV42" s="152"/>
      <c r="AW42" s="152"/>
      <c r="AX42" s="152"/>
      <c r="AY42" s="152"/>
      <c r="AZ42" s="153"/>
      <c r="BA42" s="153"/>
      <c r="BB42" s="153"/>
      <c r="BC42" s="153"/>
      <c r="BD42" s="154"/>
      <c r="BE42" s="156"/>
      <c r="BF42" s="235"/>
      <c r="BG42" s="235"/>
      <c r="BH42" s="235"/>
      <c r="BI42" s="235"/>
      <c r="BJ42" s="157"/>
      <c r="BK42" s="157"/>
      <c r="BL42" s="158"/>
      <c r="BM42" s="96">
        <f t="shared" si="4"/>
        <v>0</v>
      </c>
      <c r="BN42" s="94">
        <f t="shared" si="5"/>
        <v>0</v>
      </c>
      <c r="BO42" s="129">
        <f t="shared" si="2"/>
        <v>0</v>
      </c>
      <c r="BP42" s="135"/>
      <c r="BQ42" s="79">
        <f>IF('SCELTA CCNL'!$K$6="SI",BM42*19.25,BM42*17.5)</f>
        <v>0</v>
      </c>
      <c r="BR42" s="79">
        <f>IF('SCELTA CCNL'!$K$6="SI",BN42*38.5,BN42*35)</f>
        <v>0</v>
      </c>
      <c r="BS42" s="79">
        <f>IF('SCELTA CCNL'!$K$6="SI",BO42*55,BO42*50)</f>
        <v>0</v>
      </c>
      <c r="BT42" s="80">
        <f t="shared" si="3"/>
        <v>0</v>
      </c>
    </row>
    <row r="43" spans="1:72" s="21" customFormat="1" ht="18" customHeight="1" x14ac:dyDescent="0.3">
      <c r="A43" s="150"/>
      <c r="B43" s="151"/>
      <c r="C43" s="152"/>
      <c r="D43" s="152"/>
      <c r="E43" s="152"/>
      <c r="F43" s="152"/>
      <c r="G43" s="152"/>
      <c r="H43" s="152"/>
      <c r="I43" s="153"/>
      <c r="J43" s="153"/>
      <c r="K43" s="153"/>
      <c r="L43" s="153"/>
      <c r="M43" s="153"/>
      <c r="N43" s="153"/>
      <c r="O43" s="154"/>
      <c r="P43" s="152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5"/>
      <c r="AS43" s="151"/>
      <c r="AT43" s="152"/>
      <c r="AU43" s="152"/>
      <c r="AV43" s="152"/>
      <c r="AW43" s="152"/>
      <c r="AX43" s="152"/>
      <c r="AY43" s="152"/>
      <c r="AZ43" s="153"/>
      <c r="BA43" s="153"/>
      <c r="BB43" s="153"/>
      <c r="BC43" s="153"/>
      <c r="BD43" s="154"/>
      <c r="BE43" s="156"/>
      <c r="BF43" s="235"/>
      <c r="BG43" s="235"/>
      <c r="BH43" s="235"/>
      <c r="BI43" s="235"/>
      <c r="BJ43" s="157"/>
      <c r="BK43" s="157"/>
      <c r="BL43" s="158"/>
      <c r="BM43" s="96">
        <f t="shared" si="4"/>
        <v>0</v>
      </c>
      <c r="BN43" s="94">
        <f t="shared" si="5"/>
        <v>0</v>
      </c>
      <c r="BO43" s="129">
        <f t="shared" si="2"/>
        <v>0</v>
      </c>
      <c r="BP43" s="167"/>
      <c r="BQ43" s="79">
        <f>IF('SCELTA CCNL'!$K$6="SI",BM43*19.25,BM43*17.5)</f>
        <v>0</v>
      </c>
      <c r="BR43" s="79">
        <f>IF('SCELTA CCNL'!$K$6="SI",BN43*38.5,BN43*35)</f>
        <v>0</v>
      </c>
      <c r="BS43" s="79">
        <f>IF('SCELTA CCNL'!$K$6="SI",BO43*55,BO43*50)</f>
        <v>0</v>
      </c>
      <c r="BT43" s="80">
        <f t="shared" si="3"/>
        <v>0</v>
      </c>
    </row>
    <row r="44" spans="1:72" s="21" customFormat="1" ht="18" customHeight="1" x14ac:dyDescent="0.3">
      <c r="A44" s="150"/>
      <c r="B44" s="151"/>
      <c r="C44" s="152"/>
      <c r="D44" s="152"/>
      <c r="E44" s="152"/>
      <c r="F44" s="152"/>
      <c r="G44" s="152"/>
      <c r="H44" s="152"/>
      <c r="I44" s="153"/>
      <c r="J44" s="153"/>
      <c r="K44" s="153"/>
      <c r="L44" s="153"/>
      <c r="M44" s="153"/>
      <c r="N44" s="153"/>
      <c r="O44" s="154"/>
      <c r="P44" s="152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5"/>
      <c r="AS44" s="151"/>
      <c r="AT44" s="152"/>
      <c r="AU44" s="152"/>
      <c r="AV44" s="152"/>
      <c r="AW44" s="152"/>
      <c r="AX44" s="152"/>
      <c r="AY44" s="152"/>
      <c r="AZ44" s="153"/>
      <c r="BA44" s="153"/>
      <c r="BB44" s="153"/>
      <c r="BC44" s="153"/>
      <c r="BD44" s="154"/>
      <c r="BE44" s="156"/>
      <c r="BF44" s="235"/>
      <c r="BG44" s="235"/>
      <c r="BH44" s="235"/>
      <c r="BI44" s="235"/>
      <c r="BJ44" s="157"/>
      <c r="BK44" s="157"/>
      <c r="BL44" s="158"/>
      <c r="BM44" s="96">
        <f t="shared" si="4"/>
        <v>0</v>
      </c>
      <c r="BN44" s="94">
        <f t="shared" si="5"/>
        <v>0</v>
      </c>
      <c r="BO44" s="129">
        <f t="shared" si="2"/>
        <v>0</v>
      </c>
      <c r="BP44" s="167"/>
      <c r="BQ44" s="79">
        <f>IF('SCELTA CCNL'!$K$6="SI",BM44*19.25,BM44*17.5)</f>
        <v>0</v>
      </c>
      <c r="BR44" s="79">
        <f>IF('SCELTA CCNL'!$K$6="SI",BN44*38.5,BN44*35)</f>
        <v>0</v>
      </c>
      <c r="BS44" s="79">
        <f>IF('SCELTA CCNL'!$K$6="SI",BO44*55,BO44*50)</f>
        <v>0</v>
      </c>
      <c r="BT44" s="80">
        <f t="shared" si="3"/>
        <v>0</v>
      </c>
    </row>
    <row r="45" spans="1:72" s="21" customFormat="1" ht="18" customHeight="1" x14ac:dyDescent="0.3">
      <c r="A45" s="150"/>
      <c r="B45" s="151"/>
      <c r="C45" s="152"/>
      <c r="D45" s="152"/>
      <c r="E45" s="152"/>
      <c r="F45" s="152"/>
      <c r="G45" s="152"/>
      <c r="H45" s="152"/>
      <c r="I45" s="153"/>
      <c r="J45" s="153"/>
      <c r="K45" s="153"/>
      <c r="L45" s="153"/>
      <c r="M45" s="153"/>
      <c r="N45" s="153"/>
      <c r="O45" s="154"/>
      <c r="P45" s="152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5"/>
      <c r="AS45" s="151"/>
      <c r="AT45" s="152"/>
      <c r="AU45" s="152"/>
      <c r="AV45" s="152"/>
      <c r="AW45" s="152"/>
      <c r="AX45" s="152"/>
      <c r="AY45" s="152"/>
      <c r="AZ45" s="153"/>
      <c r="BA45" s="153"/>
      <c r="BB45" s="153"/>
      <c r="BC45" s="153"/>
      <c r="BD45" s="154"/>
      <c r="BE45" s="156"/>
      <c r="BF45" s="235"/>
      <c r="BG45" s="235"/>
      <c r="BH45" s="235"/>
      <c r="BI45" s="235"/>
      <c r="BJ45" s="157"/>
      <c r="BK45" s="157"/>
      <c r="BL45" s="158"/>
      <c r="BM45" s="96">
        <f t="shared" si="4"/>
        <v>0</v>
      </c>
      <c r="BN45" s="94">
        <f t="shared" si="5"/>
        <v>0</v>
      </c>
      <c r="BO45" s="129">
        <f t="shared" si="2"/>
        <v>0</v>
      </c>
      <c r="BP45" s="167"/>
      <c r="BQ45" s="79">
        <f>IF('SCELTA CCNL'!$K$6="SI",BM45*19.25,BM45*17.5)</f>
        <v>0</v>
      </c>
      <c r="BR45" s="79">
        <f>IF('SCELTA CCNL'!$K$6="SI",BN45*38.5,BN45*35)</f>
        <v>0</v>
      </c>
      <c r="BS45" s="79">
        <f>IF('SCELTA CCNL'!$K$6="SI",BO45*55,BO45*50)</f>
        <v>0</v>
      </c>
      <c r="BT45" s="80">
        <f t="shared" si="3"/>
        <v>0</v>
      </c>
    </row>
    <row r="46" spans="1:72" s="21" customFormat="1" ht="18" customHeight="1" x14ac:dyDescent="0.3">
      <c r="A46" s="150"/>
      <c r="B46" s="151"/>
      <c r="C46" s="152"/>
      <c r="D46" s="152"/>
      <c r="E46" s="152"/>
      <c r="F46" s="152"/>
      <c r="G46" s="152"/>
      <c r="H46" s="152"/>
      <c r="I46" s="153"/>
      <c r="J46" s="153"/>
      <c r="K46" s="153"/>
      <c r="L46" s="153"/>
      <c r="M46" s="153"/>
      <c r="N46" s="153"/>
      <c r="O46" s="154"/>
      <c r="P46" s="152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5"/>
      <c r="AS46" s="151"/>
      <c r="AT46" s="152"/>
      <c r="AU46" s="152"/>
      <c r="AV46" s="152"/>
      <c r="AW46" s="152"/>
      <c r="AX46" s="152"/>
      <c r="AY46" s="152"/>
      <c r="AZ46" s="153"/>
      <c r="BA46" s="153"/>
      <c r="BB46" s="153"/>
      <c r="BC46" s="153"/>
      <c r="BD46" s="154"/>
      <c r="BE46" s="156"/>
      <c r="BF46" s="235"/>
      <c r="BG46" s="235"/>
      <c r="BH46" s="235"/>
      <c r="BI46" s="235"/>
      <c r="BJ46" s="157"/>
      <c r="BK46" s="157"/>
      <c r="BL46" s="158"/>
      <c r="BM46" s="96">
        <f t="shared" si="4"/>
        <v>0</v>
      </c>
      <c r="BN46" s="94">
        <f t="shared" si="5"/>
        <v>0</v>
      </c>
      <c r="BO46" s="129">
        <f t="shared" si="2"/>
        <v>0</v>
      </c>
      <c r="BP46" s="167"/>
      <c r="BQ46" s="79">
        <f>IF('SCELTA CCNL'!$K$6="SI",BM46*19.25,BM46*17.5)</f>
        <v>0</v>
      </c>
      <c r="BR46" s="79">
        <f>IF('SCELTA CCNL'!$K$6="SI",BN46*38.5,BN46*35)</f>
        <v>0</v>
      </c>
      <c r="BS46" s="79">
        <f>IF('SCELTA CCNL'!$K$6="SI",BO46*55,BO46*50)</f>
        <v>0</v>
      </c>
      <c r="BT46" s="80">
        <f t="shared" si="3"/>
        <v>0</v>
      </c>
    </row>
    <row r="47" spans="1:72" s="21" customFormat="1" ht="18" customHeight="1" x14ac:dyDescent="0.3">
      <c r="A47" s="150"/>
      <c r="B47" s="151"/>
      <c r="C47" s="152"/>
      <c r="D47" s="152"/>
      <c r="E47" s="152"/>
      <c r="F47" s="152"/>
      <c r="G47" s="152"/>
      <c r="H47" s="152"/>
      <c r="I47" s="153"/>
      <c r="J47" s="153"/>
      <c r="K47" s="153"/>
      <c r="L47" s="153"/>
      <c r="M47" s="153"/>
      <c r="N47" s="153"/>
      <c r="O47" s="154"/>
      <c r="P47" s="152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5"/>
      <c r="AS47" s="151"/>
      <c r="AT47" s="152"/>
      <c r="AU47" s="152"/>
      <c r="AV47" s="152"/>
      <c r="AW47" s="152"/>
      <c r="AX47" s="152"/>
      <c r="AY47" s="152"/>
      <c r="AZ47" s="153"/>
      <c r="BA47" s="153"/>
      <c r="BB47" s="153"/>
      <c r="BC47" s="153"/>
      <c r="BD47" s="154"/>
      <c r="BE47" s="156"/>
      <c r="BF47" s="235"/>
      <c r="BG47" s="235"/>
      <c r="BH47" s="235"/>
      <c r="BI47" s="235"/>
      <c r="BJ47" s="157"/>
      <c r="BK47" s="157"/>
      <c r="BL47" s="158"/>
      <c r="BM47" s="96">
        <f t="shared" si="4"/>
        <v>0</v>
      </c>
      <c r="BN47" s="94">
        <f t="shared" si="5"/>
        <v>0</v>
      </c>
      <c r="BO47" s="129">
        <f t="shared" si="2"/>
        <v>0</v>
      </c>
      <c r="BP47" s="167"/>
      <c r="BQ47" s="79">
        <f>IF('SCELTA CCNL'!$K$6="SI",BM47*19.25,BM47*17.5)</f>
        <v>0</v>
      </c>
      <c r="BR47" s="79">
        <f>IF('SCELTA CCNL'!$K$6="SI",BN47*38.5,BN47*35)</f>
        <v>0</v>
      </c>
      <c r="BS47" s="79">
        <f>IF('SCELTA CCNL'!$K$6="SI",BO47*55,BO47*50)</f>
        <v>0</v>
      </c>
      <c r="BT47" s="80">
        <f t="shared" si="3"/>
        <v>0</v>
      </c>
    </row>
    <row r="48" spans="1:72" s="21" customFormat="1" ht="18" customHeight="1" x14ac:dyDescent="0.3">
      <c r="A48" s="150"/>
      <c r="B48" s="151"/>
      <c r="C48" s="152"/>
      <c r="D48" s="152"/>
      <c r="E48" s="152"/>
      <c r="F48" s="152"/>
      <c r="G48" s="152"/>
      <c r="H48" s="152"/>
      <c r="I48" s="153"/>
      <c r="J48" s="153"/>
      <c r="K48" s="153"/>
      <c r="L48" s="153"/>
      <c r="M48" s="153"/>
      <c r="N48" s="153"/>
      <c r="O48" s="154"/>
      <c r="P48" s="152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5"/>
      <c r="AS48" s="151"/>
      <c r="AT48" s="152"/>
      <c r="AU48" s="152"/>
      <c r="AV48" s="152"/>
      <c r="AW48" s="152"/>
      <c r="AX48" s="152"/>
      <c r="AY48" s="152"/>
      <c r="AZ48" s="153"/>
      <c r="BA48" s="153"/>
      <c r="BB48" s="153"/>
      <c r="BC48" s="153"/>
      <c r="BD48" s="154"/>
      <c r="BE48" s="156"/>
      <c r="BF48" s="235"/>
      <c r="BG48" s="235"/>
      <c r="BH48" s="235"/>
      <c r="BI48" s="235"/>
      <c r="BJ48" s="157"/>
      <c r="BK48" s="157"/>
      <c r="BL48" s="158"/>
      <c r="BM48" s="96">
        <f t="shared" si="4"/>
        <v>0</v>
      </c>
      <c r="BN48" s="94">
        <f t="shared" si="5"/>
        <v>0</v>
      </c>
      <c r="BO48" s="129">
        <f t="shared" si="2"/>
        <v>0</v>
      </c>
      <c r="BP48" s="167"/>
      <c r="BQ48" s="79">
        <f>IF('SCELTA CCNL'!$K$6="SI",BM48*19.25,BM48*17.5)</f>
        <v>0</v>
      </c>
      <c r="BR48" s="79">
        <f>IF('SCELTA CCNL'!$K$6="SI",BN48*38.5,BN48*35)</f>
        <v>0</v>
      </c>
      <c r="BS48" s="79">
        <f>IF('SCELTA CCNL'!$K$6="SI",BO48*55,BO48*50)</f>
        <v>0</v>
      </c>
      <c r="BT48" s="80">
        <f t="shared" si="3"/>
        <v>0</v>
      </c>
    </row>
    <row r="49" spans="1:72" s="21" customFormat="1" ht="18" customHeight="1" x14ac:dyDescent="0.3">
      <c r="A49" s="150"/>
      <c r="B49" s="151"/>
      <c r="C49" s="152"/>
      <c r="D49" s="152"/>
      <c r="E49" s="152"/>
      <c r="F49" s="152"/>
      <c r="G49" s="152"/>
      <c r="H49" s="152"/>
      <c r="I49" s="153"/>
      <c r="J49" s="153"/>
      <c r="K49" s="153"/>
      <c r="L49" s="153"/>
      <c r="M49" s="153"/>
      <c r="N49" s="153"/>
      <c r="O49" s="154"/>
      <c r="P49" s="152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5"/>
      <c r="AS49" s="151"/>
      <c r="AT49" s="152"/>
      <c r="AU49" s="152"/>
      <c r="AV49" s="152"/>
      <c r="AW49" s="152"/>
      <c r="AX49" s="152"/>
      <c r="AY49" s="152"/>
      <c r="AZ49" s="153"/>
      <c r="BA49" s="153"/>
      <c r="BB49" s="153"/>
      <c r="BC49" s="153"/>
      <c r="BD49" s="154"/>
      <c r="BE49" s="156"/>
      <c r="BF49" s="235"/>
      <c r="BG49" s="235"/>
      <c r="BH49" s="235"/>
      <c r="BI49" s="235"/>
      <c r="BJ49" s="157"/>
      <c r="BK49" s="157"/>
      <c r="BL49" s="158"/>
      <c r="BM49" s="96">
        <f t="shared" si="4"/>
        <v>0</v>
      </c>
      <c r="BN49" s="94">
        <f t="shared" si="5"/>
        <v>0</v>
      </c>
      <c r="BO49" s="129">
        <f t="shared" si="2"/>
        <v>0</v>
      </c>
      <c r="BP49" s="167"/>
      <c r="BQ49" s="79">
        <f>IF('SCELTA CCNL'!$K$6="SI",BM49*19.25,BM49*17.5)</f>
        <v>0</v>
      </c>
      <c r="BR49" s="79">
        <f>IF('SCELTA CCNL'!$K$6="SI",BN49*38.5,BN49*35)</f>
        <v>0</v>
      </c>
      <c r="BS49" s="79">
        <f>IF('SCELTA CCNL'!$K$6="SI",BO49*55,BO49*50)</f>
        <v>0</v>
      </c>
      <c r="BT49" s="80">
        <f t="shared" si="3"/>
        <v>0</v>
      </c>
    </row>
    <row r="50" spans="1:72" s="21" customFormat="1" ht="18" customHeight="1" x14ac:dyDescent="0.3">
      <c r="A50" s="150"/>
      <c r="B50" s="151"/>
      <c r="C50" s="152"/>
      <c r="D50" s="152"/>
      <c r="E50" s="152"/>
      <c r="F50" s="152"/>
      <c r="G50" s="152"/>
      <c r="H50" s="152"/>
      <c r="I50" s="153"/>
      <c r="J50" s="153"/>
      <c r="K50" s="153"/>
      <c r="L50" s="153"/>
      <c r="M50" s="153"/>
      <c r="N50" s="153"/>
      <c r="O50" s="154"/>
      <c r="P50" s="152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5"/>
      <c r="AS50" s="151"/>
      <c r="AT50" s="152"/>
      <c r="AU50" s="152"/>
      <c r="AV50" s="152"/>
      <c r="AW50" s="152"/>
      <c r="AX50" s="152"/>
      <c r="AY50" s="152"/>
      <c r="AZ50" s="153"/>
      <c r="BA50" s="153"/>
      <c r="BB50" s="153"/>
      <c r="BC50" s="153"/>
      <c r="BD50" s="154"/>
      <c r="BE50" s="156"/>
      <c r="BF50" s="235"/>
      <c r="BG50" s="235"/>
      <c r="BH50" s="235"/>
      <c r="BI50" s="235"/>
      <c r="BJ50" s="157"/>
      <c r="BK50" s="157"/>
      <c r="BL50" s="158"/>
      <c r="BM50" s="96">
        <f t="shared" si="4"/>
        <v>0</v>
      </c>
      <c r="BN50" s="94">
        <f t="shared" si="5"/>
        <v>0</v>
      </c>
      <c r="BO50" s="129">
        <f t="shared" si="2"/>
        <v>0</v>
      </c>
      <c r="BP50" s="167"/>
      <c r="BQ50" s="79">
        <f>IF('SCELTA CCNL'!$K$6="SI",BM50*19.25,BM50*17.5)</f>
        <v>0</v>
      </c>
      <c r="BR50" s="79">
        <f>IF('SCELTA CCNL'!$K$6="SI",BN50*38.5,BN50*35)</f>
        <v>0</v>
      </c>
      <c r="BS50" s="79">
        <f>IF('SCELTA CCNL'!$K$6="SI",BO50*55,BO50*50)</f>
        <v>0</v>
      </c>
      <c r="BT50" s="80">
        <f t="shared" si="3"/>
        <v>0</v>
      </c>
    </row>
    <row r="51" spans="1:72" s="21" customFormat="1" ht="18" customHeight="1" x14ac:dyDescent="0.3">
      <c r="A51" s="150"/>
      <c r="B51" s="151"/>
      <c r="C51" s="152"/>
      <c r="D51" s="152"/>
      <c r="E51" s="152"/>
      <c r="F51" s="152"/>
      <c r="G51" s="152"/>
      <c r="H51" s="152"/>
      <c r="I51" s="153"/>
      <c r="J51" s="153"/>
      <c r="K51" s="153"/>
      <c r="L51" s="153"/>
      <c r="M51" s="153"/>
      <c r="N51" s="153"/>
      <c r="O51" s="154"/>
      <c r="P51" s="152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5"/>
      <c r="AS51" s="151"/>
      <c r="AT51" s="152"/>
      <c r="AU51" s="152"/>
      <c r="AV51" s="152"/>
      <c r="AW51" s="152"/>
      <c r="AX51" s="152"/>
      <c r="AY51" s="152"/>
      <c r="AZ51" s="153"/>
      <c r="BA51" s="153"/>
      <c r="BB51" s="153"/>
      <c r="BC51" s="153"/>
      <c r="BD51" s="154"/>
      <c r="BE51" s="156"/>
      <c r="BF51" s="235"/>
      <c r="BG51" s="235"/>
      <c r="BH51" s="235"/>
      <c r="BI51" s="235"/>
      <c r="BJ51" s="157"/>
      <c r="BK51" s="157"/>
      <c r="BL51" s="158"/>
      <c r="BM51" s="96">
        <f t="shared" si="4"/>
        <v>0</v>
      </c>
      <c r="BN51" s="94">
        <f t="shared" si="5"/>
        <v>0</v>
      </c>
      <c r="BO51" s="129">
        <f t="shared" si="2"/>
        <v>0</v>
      </c>
      <c r="BP51" s="167"/>
      <c r="BQ51" s="79">
        <f>IF('SCELTA CCNL'!$K$6="SI",BM51*19.25,BM51*17.5)</f>
        <v>0</v>
      </c>
      <c r="BR51" s="79">
        <f>IF('SCELTA CCNL'!$K$6="SI",BN51*38.5,BN51*35)</f>
        <v>0</v>
      </c>
      <c r="BS51" s="79">
        <f>IF('SCELTA CCNL'!$K$6="SI",BO51*55,BO51*50)</f>
        <v>0</v>
      </c>
      <c r="BT51" s="80">
        <f t="shared" si="3"/>
        <v>0</v>
      </c>
    </row>
    <row r="52" spans="1:72" s="21" customFormat="1" ht="18" customHeight="1" x14ac:dyDescent="0.3">
      <c r="A52" s="150"/>
      <c r="B52" s="151"/>
      <c r="C52" s="152"/>
      <c r="D52" s="152"/>
      <c r="E52" s="152"/>
      <c r="F52" s="152"/>
      <c r="G52" s="152"/>
      <c r="H52" s="152"/>
      <c r="I52" s="153"/>
      <c r="J52" s="153"/>
      <c r="K52" s="153"/>
      <c r="L52" s="153"/>
      <c r="M52" s="153"/>
      <c r="N52" s="153"/>
      <c r="O52" s="154"/>
      <c r="P52" s="152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5"/>
      <c r="AS52" s="151"/>
      <c r="AT52" s="152"/>
      <c r="AU52" s="152"/>
      <c r="AV52" s="152"/>
      <c r="AW52" s="152"/>
      <c r="AX52" s="152"/>
      <c r="AY52" s="152"/>
      <c r="AZ52" s="153"/>
      <c r="BA52" s="153"/>
      <c r="BB52" s="153"/>
      <c r="BC52" s="153"/>
      <c r="BD52" s="154"/>
      <c r="BE52" s="156"/>
      <c r="BF52" s="235"/>
      <c r="BG52" s="235"/>
      <c r="BH52" s="235"/>
      <c r="BI52" s="235"/>
      <c r="BJ52" s="157"/>
      <c r="BK52" s="157"/>
      <c r="BL52" s="158"/>
      <c r="BM52" s="96">
        <f t="shared" si="4"/>
        <v>0</v>
      </c>
      <c r="BN52" s="94">
        <f t="shared" si="5"/>
        <v>0</v>
      </c>
      <c r="BO52" s="129">
        <f t="shared" si="2"/>
        <v>0</v>
      </c>
      <c r="BP52" s="167"/>
      <c r="BQ52" s="79">
        <f>IF('SCELTA CCNL'!$K$6="SI",BM52*19.25,BM52*17.5)</f>
        <v>0</v>
      </c>
      <c r="BR52" s="79">
        <f>IF('SCELTA CCNL'!$K$6="SI",BN52*38.5,BN52*35)</f>
        <v>0</v>
      </c>
      <c r="BS52" s="79">
        <f>IF('SCELTA CCNL'!$K$6="SI",BO52*55,BO52*50)</f>
        <v>0</v>
      </c>
      <c r="BT52" s="80">
        <f t="shared" si="3"/>
        <v>0</v>
      </c>
    </row>
    <row r="53" spans="1:72" s="21" customFormat="1" ht="18" customHeight="1" x14ac:dyDescent="0.3">
      <c r="A53" s="150"/>
      <c r="B53" s="151"/>
      <c r="C53" s="152"/>
      <c r="D53" s="152"/>
      <c r="E53" s="152"/>
      <c r="F53" s="152"/>
      <c r="G53" s="152"/>
      <c r="H53" s="152"/>
      <c r="I53" s="153"/>
      <c r="J53" s="153"/>
      <c r="K53" s="153"/>
      <c r="L53" s="153"/>
      <c r="M53" s="153"/>
      <c r="N53" s="153"/>
      <c r="O53" s="154"/>
      <c r="P53" s="152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5"/>
      <c r="AS53" s="151"/>
      <c r="AT53" s="152"/>
      <c r="AU53" s="152"/>
      <c r="AV53" s="152"/>
      <c r="AW53" s="152"/>
      <c r="AX53" s="152"/>
      <c r="AY53" s="152"/>
      <c r="AZ53" s="153"/>
      <c r="BA53" s="153"/>
      <c r="BB53" s="153"/>
      <c r="BC53" s="153"/>
      <c r="BD53" s="154"/>
      <c r="BE53" s="156"/>
      <c r="BF53" s="235"/>
      <c r="BG53" s="235"/>
      <c r="BH53" s="235"/>
      <c r="BI53" s="235"/>
      <c r="BJ53" s="157"/>
      <c r="BK53" s="157"/>
      <c r="BL53" s="158"/>
      <c r="BM53" s="96">
        <f t="shared" si="4"/>
        <v>0</v>
      </c>
      <c r="BN53" s="94">
        <f t="shared" si="5"/>
        <v>0</v>
      </c>
      <c r="BO53" s="129">
        <f t="shared" si="2"/>
        <v>0</v>
      </c>
      <c r="BP53" s="167"/>
      <c r="BQ53" s="79">
        <f>IF('SCELTA CCNL'!$K$6="SI",BM53*19.25,BM53*17.5)</f>
        <v>0</v>
      </c>
      <c r="BR53" s="79">
        <f>IF('SCELTA CCNL'!$K$6="SI",BN53*38.5,BN53*35)</f>
        <v>0</v>
      </c>
      <c r="BS53" s="79">
        <f>IF('SCELTA CCNL'!$K$6="SI",BO53*55,BO53*50)</f>
        <v>0</v>
      </c>
      <c r="BT53" s="80">
        <f t="shared" si="3"/>
        <v>0</v>
      </c>
    </row>
    <row r="54" spans="1:72" s="21" customFormat="1" ht="18" customHeight="1" x14ac:dyDescent="0.3">
      <c r="A54" s="150"/>
      <c r="B54" s="151"/>
      <c r="C54" s="152"/>
      <c r="D54" s="152"/>
      <c r="E54" s="152"/>
      <c r="F54" s="152"/>
      <c r="G54" s="152"/>
      <c r="H54" s="152"/>
      <c r="I54" s="153"/>
      <c r="J54" s="153"/>
      <c r="K54" s="153"/>
      <c r="L54" s="153"/>
      <c r="M54" s="153"/>
      <c r="N54" s="153"/>
      <c r="O54" s="154"/>
      <c r="P54" s="152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5"/>
      <c r="AS54" s="151"/>
      <c r="AT54" s="152"/>
      <c r="AU54" s="152"/>
      <c r="AV54" s="152"/>
      <c r="AW54" s="152"/>
      <c r="AX54" s="152"/>
      <c r="AY54" s="152"/>
      <c r="AZ54" s="153"/>
      <c r="BA54" s="153"/>
      <c r="BB54" s="153"/>
      <c r="BC54" s="153"/>
      <c r="BD54" s="154"/>
      <c r="BE54" s="156"/>
      <c r="BF54" s="235"/>
      <c r="BG54" s="235"/>
      <c r="BH54" s="235"/>
      <c r="BI54" s="235"/>
      <c r="BJ54" s="157"/>
      <c r="BK54" s="157"/>
      <c r="BL54" s="158"/>
      <c r="BM54" s="96">
        <f t="shared" si="4"/>
        <v>0</v>
      </c>
      <c r="BN54" s="94">
        <f t="shared" si="5"/>
        <v>0</v>
      </c>
      <c r="BO54" s="129">
        <f t="shared" si="2"/>
        <v>0</v>
      </c>
      <c r="BP54" s="167"/>
      <c r="BQ54" s="79">
        <f>IF('SCELTA CCNL'!$K$6="SI",BM54*19.25,BM54*17.5)</f>
        <v>0</v>
      </c>
      <c r="BR54" s="79">
        <f>IF('SCELTA CCNL'!$K$6="SI",BN54*38.5,BN54*35)</f>
        <v>0</v>
      </c>
      <c r="BS54" s="79">
        <f>IF('SCELTA CCNL'!$K$6="SI",BO54*55,BO54*50)</f>
        <v>0</v>
      </c>
      <c r="BT54" s="80">
        <f t="shared" si="3"/>
        <v>0</v>
      </c>
    </row>
    <row r="55" spans="1:72" s="21" customFormat="1" ht="18" customHeight="1" x14ac:dyDescent="0.3">
      <c r="A55" s="150"/>
      <c r="B55" s="151"/>
      <c r="C55" s="152"/>
      <c r="D55" s="152"/>
      <c r="E55" s="152"/>
      <c r="F55" s="152"/>
      <c r="G55" s="152"/>
      <c r="H55" s="152"/>
      <c r="I55" s="153"/>
      <c r="J55" s="153"/>
      <c r="K55" s="153"/>
      <c r="L55" s="153"/>
      <c r="M55" s="153"/>
      <c r="N55" s="153"/>
      <c r="O55" s="154"/>
      <c r="P55" s="152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5"/>
      <c r="AS55" s="151"/>
      <c r="AT55" s="152"/>
      <c r="AU55" s="152"/>
      <c r="AV55" s="152"/>
      <c r="AW55" s="152"/>
      <c r="AX55" s="152"/>
      <c r="AY55" s="152"/>
      <c r="AZ55" s="153"/>
      <c r="BA55" s="153"/>
      <c r="BB55" s="153"/>
      <c r="BC55" s="153"/>
      <c r="BD55" s="154"/>
      <c r="BE55" s="156"/>
      <c r="BF55" s="235"/>
      <c r="BG55" s="235"/>
      <c r="BH55" s="235"/>
      <c r="BI55" s="235"/>
      <c r="BJ55" s="157"/>
      <c r="BK55" s="157"/>
      <c r="BL55" s="158"/>
      <c r="BM55" s="96">
        <f t="shared" si="4"/>
        <v>0</v>
      </c>
      <c r="BN55" s="94">
        <f t="shared" si="5"/>
        <v>0</v>
      </c>
      <c r="BO55" s="129">
        <f t="shared" si="2"/>
        <v>0</v>
      </c>
      <c r="BP55" s="167"/>
      <c r="BQ55" s="79">
        <f>IF('SCELTA CCNL'!$K$6="SI",BM55*19.25,BM55*17.5)</f>
        <v>0</v>
      </c>
      <c r="BR55" s="79">
        <f>IF('SCELTA CCNL'!$K$6="SI",BN55*38.5,BN55*35)</f>
        <v>0</v>
      </c>
      <c r="BS55" s="79">
        <f>IF('SCELTA CCNL'!$K$6="SI",BO55*55,BO55*50)</f>
        <v>0</v>
      </c>
      <c r="BT55" s="80">
        <f t="shared" si="3"/>
        <v>0</v>
      </c>
    </row>
    <row r="56" spans="1:72" s="21" customFormat="1" ht="18" customHeight="1" x14ac:dyDescent="0.3">
      <c r="A56" s="150"/>
      <c r="B56" s="151"/>
      <c r="C56" s="152"/>
      <c r="D56" s="152"/>
      <c r="E56" s="152"/>
      <c r="F56" s="152"/>
      <c r="G56" s="152"/>
      <c r="H56" s="152"/>
      <c r="I56" s="153"/>
      <c r="J56" s="153"/>
      <c r="K56" s="153"/>
      <c r="L56" s="153"/>
      <c r="M56" s="153"/>
      <c r="N56" s="153"/>
      <c r="O56" s="154"/>
      <c r="P56" s="152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5"/>
      <c r="AS56" s="151"/>
      <c r="AT56" s="152"/>
      <c r="AU56" s="152"/>
      <c r="AV56" s="152"/>
      <c r="AW56" s="152"/>
      <c r="AX56" s="152"/>
      <c r="AY56" s="152"/>
      <c r="AZ56" s="153"/>
      <c r="BA56" s="153"/>
      <c r="BB56" s="153"/>
      <c r="BC56" s="153"/>
      <c r="BD56" s="154"/>
      <c r="BE56" s="156"/>
      <c r="BF56" s="235"/>
      <c r="BG56" s="235"/>
      <c r="BH56" s="235"/>
      <c r="BI56" s="235"/>
      <c r="BJ56" s="157"/>
      <c r="BK56" s="157"/>
      <c r="BL56" s="158"/>
      <c r="BM56" s="96">
        <f t="shared" si="4"/>
        <v>0</v>
      </c>
      <c r="BN56" s="94">
        <f t="shared" si="5"/>
        <v>0</v>
      </c>
      <c r="BO56" s="129">
        <f t="shared" si="2"/>
        <v>0</v>
      </c>
      <c r="BP56" s="167"/>
      <c r="BQ56" s="79">
        <f>IF('SCELTA CCNL'!$K$6="SI",BM56*19.25,BM56*17.5)</f>
        <v>0</v>
      </c>
      <c r="BR56" s="79">
        <f>IF('SCELTA CCNL'!$K$6="SI",BN56*38.5,BN56*35)</f>
        <v>0</v>
      </c>
      <c r="BS56" s="79">
        <f>IF('SCELTA CCNL'!$K$6="SI",BO56*55,BO56*50)</f>
        <v>0</v>
      </c>
      <c r="BT56" s="80">
        <f t="shared" si="3"/>
        <v>0</v>
      </c>
    </row>
    <row r="57" spans="1:72" s="21" customFormat="1" ht="18" customHeight="1" x14ac:dyDescent="0.3">
      <c r="A57" s="150"/>
      <c r="B57" s="151"/>
      <c r="C57" s="152"/>
      <c r="D57" s="152"/>
      <c r="E57" s="152"/>
      <c r="F57" s="152"/>
      <c r="G57" s="152"/>
      <c r="H57" s="152"/>
      <c r="I57" s="153"/>
      <c r="J57" s="153"/>
      <c r="K57" s="153"/>
      <c r="L57" s="153"/>
      <c r="M57" s="153"/>
      <c r="N57" s="153"/>
      <c r="O57" s="154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5"/>
      <c r="AS57" s="151"/>
      <c r="AT57" s="152"/>
      <c r="AU57" s="152"/>
      <c r="AV57" s="152"/>
      <c r="AW57" s="152"/>
      <c r="AX57" s="152"/>
      <c r="AY57" s="152"/>
      <c r="AZ57" s="153"/>
      <c r="BA57" s="153"/>
      <c r="BB57" s="153"/>
      <c r="BC57" s="153"/>
      <c r="BD57" s="154"/>
      <c r="BE57" s="156"/>
      <c r="BF57" s="235"/>
      <c r="BG57" s="235"/>
      <c r="BH57" s="235"/>
      <c r="BI57" s="235"/>
      <c r="BJ57" s="157"/>
      <c r="BK57" s="157"/>
      <c r="BL57" s="158"/>
      <c r="BM57" s="96">
        <f t="shared" si="4"/>
        <v>0</v>
      </c>
      <c r="BN57" s="94">
        <f t="shared" si="5"/>
        <v>0</v>
      </c>
      <c r="BO57" s="129">
        <f t="shared" si="2"/>
        <v>0</v>
      </c>
      <c r="BP57" s="167"/>
      <c r="BQ57" s="79">
        <f>IF('SCELTA CCNL'!$K$6="SI",BM57*19.25,BM57*17.5)</f>
        <v>0</v>
      </c>
      <c r="BR57" s="79">
        <f>IF('SCELTA CCNL'!$K$6="SI",BN57*38.5,BN57*35)</f>
        <v>0</v>
      </c>
      <c r="BS57" s="79">
        <f>IF('SCELTA CCNL'!$K$6="SI",BO57*55,BO57*50)</f>
        <v>0</v>
      </c>
      <c r="BT57" s="80">
        <f t="shared" si="3"/>
        <v>0</v>
      </c>
    </row>
    <row r="58" spans="1:72" s="21" customFormat="1" ht="18" customHeight="1" x14ac:dyDescent="0.3">
      <c r="A58" s="150"/>
      <c r="B58" s="151"/>
      <c r="C58" s="152"/>
      <c r="D58" s="152"/>
      <c r="E58" s="152"/>
      <c r="F58" s="152"/>
      <c r="G58" s="152"/>
      <c r="H58" s="152"/>
      <c r="I58" s="153"/>
      <c r="J58" s="153"/>
      <c r="K58" s="153"/>
      <c r="L58" s="153"/>
      <c r="M58" s="153"/>
      <c r="N58" s="153"/>
      <c r="O58" s="154"/>
      <c r="P58" s="152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5"/>
      <c r="AS58" s="151"/>
      <c r="AT58" s="152"/>
      <c r="AU58" s="152"/>
      <c r="AV58" s="152"/>
      <c r="AW58" s="152"/>
      <c r="AX58" s="152"/>
      <c r="AY58" s="152"/>
      <c r="AZ58" s="153"/>
      <c r="BA58" s="153"/>
      <c r="BB58" s="153"/>
      <c r="BC58" s="153"/>
      <c r="BD58" s="154"/>
      <c r="BE58" s="156"/>
      <c r="BF58" s="235"/>
      <c r="BG58" s="235"/>
      <c r="BH58" s="235"/>
      <c r="BI58" s="235"/>
      <c r="BJ58" s="157"/>
      <c r="BK58" s="157"/>
      <c r="BL58" s="158"/>
      <c r="BM58" s="96">
        <f t="shared" si="4"/>
        <v>0</v>
      </c>
      <c r="BN58" s="94">
        <f t="shared" si="5"/>
        <v>0</v>
      </c>
      <c r="BO58" s="129">
        <f t="shared" si="2"/>
        <v>0</v>
      </c>
      <c r="BP58" s="167"/>
      <c r="BQ58" s="79">
        <f>IF('SCELTA CCNL'!$K$6="SI",BM58*19.25,BM58*17.5)</f>
        <v>0</v>
      </c>
      <c r="BR58" s="79">
        <f>IF('SCELTA CCNL'!$K$6="SI",BN58*38.5,BN58*35)</f>
        <v>0</v>
      </c>
      <c r="BS58" s="79">
        <f>IF('SCELTA CCNL'!$K$6="SI",BO58*55,BO58*50)</f>
        <v>0</v>
      </c>
      <c r="BT58" s="80">
        <f t="shared" si="3"/>
        <v>0</v>
      </c>
    </row>
    <row r="59" spans="1:72" s="21" customFormat="1" ht="18" customHeight="1" x14ac:dyDescent="0.3">
      <c r="A59" s="150"/>
      <c r="B59" s="151"/>
      <c r="C59" s="152"/>
      <c r="D59" s="152"/>
      <c r="E59" s="152"/>
      <c r="F59" s="152"/>
      <c r="G59" s="152"/>
      <c r="H59" s="152"/>
      <c r="I59" s="153"/>
      <c r="J59" s="153"/>
      <c r="K59" s="153"/>
      <c r="L59" s="153"/>
      <c r="M59" s="153"/>
      <c r="N59" s="153"/>
      <c r="O59" s="154"/>
      <c r="P59" s="152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5"/>
      <c r="AS59" s="151"/>
      <c r="AT59" s="152"/>
      <c r="AU59" s="152"/>
      <c r="AV59" s="152"/>
      <c r="AW59" s="152"/>
      <c r="AX59" s="152"/>
      <c r="AY59" s="152"/>
      <c r="AZ59" s="153"/>
      <c r="BA59" s="153"/>
      <c r="BB59" s="153"/>
      <c r="BC59" s="153"/>
      <c r="BD59" s="154"/>
      <c r="BE59" s="156"/>
      <c r="BF59" s="235"/>
      <c r="BG59" s="235"/>
      <c r="BH59" s="235"/>
      <c r="BI59" s="235"/>
      <c r="BJ59" s="157"/>
      <c r="BK59" s="157"/>
      <c r="BL59" s="158"/>
      <c r="BM59" s="96">
        <f t="shared" si="4"/>
        <v>0</v>
      </c>
      <c r="BN59" s="94">
        <f t="shared" si="5"/>
        <v>0</v>
      </c>
      <c r="BO59" s="129">
        <f t="shared" si="2"/>
        <v>0</v>
      </c>
      <c r="BP59" s="167"/>
      <c r="BQ59" s="79">
        <f>IF('SCELTA CCNL'!$K$6="SI",BM59*19.25,BM59*17.5)</f>
        <v>0</v>
      </c>
      <c r="BR59" s="79">
        <f>IF('SCELTA CCNL'!$K$6="SI",BN59*38.5,BN59*35)</f>
        <v>0</v>
      </c>
      <c r="BS59" s="79">
        <f>IF('SCELTA CCNL'!$K$6="SI",BO59*55,BO59*50)</f>
        <v>0</v>
      </c>
      <c r="BT59" s="80">
        <f t="shared" si="3"/>
        <v>0</v>
      </c>
    </row>
    <row r="60" spans="1:72" s="21" customFormat="1" ht="18" customHeight="1" x14ac:dyDescent="0.3">
      <c r="A60" s="150"/>
      <c r="B60" s="151"/>
      <c r="C60" s="152"/>
      <c r="D60" s="152"/>
      <c r="E60" s="152"/>
      <c r="F60" s="152"/>
      <c r="G60" s="152"/>
      <c r="H60" s="152"/>
      <c r="I60" s="153"/>
      <c r="J60" s="153"/>
      <c r="K60" s="153"/>
      <c r="L60" s="153"/>
      <c r="M60" s="153"/>
      <c r="N60" s="153"/>
      <c r="O60" s="154"/>
      <c r="P60" s="152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5"/>
      <c r="AS60" s="151"/>
      <c r="AT60" s="152"/>
      <c r="AU60" s="152"/>
      <c r="AV60" s="152"/>
      <c r="AW60" s="152"/>
      <c r="AX60" s="152"/>
      <c r="AY60" s="152"/>
      <c r="AZ60" s="153"/>
      <c r="BA60" s="153"/>
      <c r="BB60" s="153"/>
      <c r="BC60" s="153"/>
      <c r="BD60" s="154"/>
      <c r="BE60" s="156"/>
      <c r="BF60" s="235"/>
      <c r="BG60" s="235"/>
      <c r="BH60" s="235"/>
      <c r="BI60" s="235"/>
      <c r="BJ60" s="157"/>
      <c r="BK60" s="157"/>
      <c r="BL60" s="158"/>
      <c r="BM60" s="96">
        <f t="shared" si="4"/>
        <v>0</v>
      </c>
      <c r="BN60" s="94">
        <f t="shared" si="5"/>
        <v>0</v>
      </c>
      <c r="BO60" s="129">
        <f t="shared" si="2"/>
        <v>0</v>
      </c>
      <c r="BP60" s="167"/>
      <c r="BQ60" s="79">
        <f>IF('SCELTA CCNL'!$K$6="SI",BM60*19.25,BM60*17.5)</f>
        <v>0</v>
      </c>
      <c r="BR60" s="79">
        <f>IF('SCELTA CCNL'!$K$6="SI",BN60*38.5,BN60*35)</f>
        <v>0</v>
      </c>
      <c r="BS60" s="79">
        <f>IF('SCELTA CCNL'!$K$6="SI",BO60*55,BO60*50)</f>
        <v>0</v>
      </c>
      <c r="BT60" s="80">
        <f t="shared" si="3"/>
        <v>0</v>
      </c>
    </row>
    <row r="61" spans="1:72" s="21" customFormat="1" ht="18" customHeight="1" x14ac:dyDescent="0.3">
      <c r="A61" s="150"/>
      <c r="B61" s="151"/>
      <c r="C61" s="152"/>
      <c r="D61" s="152"/>
      <c r="E61" s="152"/>
      <c r="F61" s="152"/>
      <c r="G61" s="152"/>
      <c r="H61" s="152"/>
      <c r="I61" s="153"/>
      <c r="J61" s="153"/>
      <c r="K61" s="153"/>
      <c r="L61" s="153"/>
      <c r="M61" s="153"/>
      <c r="N61" s="153"/>
      <c r="O61" s="154"/>
      <c r="P61" s="152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5"/>
      <c r="AS61" s="151"/>
      <c r="AT61" s="152"/>
      <c r="AU61" s="152"/>
      <c r="AV61" s="152"/>
      <c r="AW61" s="152"/>
      <c r="AX61" s="152"/>
      <c r="AY61" s="152"/>
      <c r="AZ61" s="153"/>
      <c r="BA61" s="153"/>
      <c r="BB61" s="153"/>
      <c r="BC61" s="153"/>
      <c r="BD61" s="154"/>
      <c r="BE61" s="156"/>
      <c r="BF61" s="235"/>
      <c r="BG61" s="235"/>
      <c r="BH61" s="235"/>
      <c r="BI61" s="235"/>
      <c r="BJ61" s="157"/>
      <c r="BK61" s="157"/>
      <c r="BL61" s="158"/>
      <c r="BM61" s="96">
        <f t="shared" si="4"/>
        <v>0</v>
      </c>
      <c r="BN61" s="94">
        <f t="shared" si="5"/>
        <v>0</v>
      </c>
      <c r="BO61" s="129">
        <f t="shared" si="2"/>
        <v>0</v>
      </c>
      <c r="BP61" s="167"/>
      <c r="BQ61" s="79">
        <f>IF('SCELTA CCNL'!$K$6="SI",BM61*19.25,BM61*17.5)</f>
        <v>0</v>
      </c>
      <c r="BR61" s="79">
        <f>IF('SCELTA CCNL'!$K$6="SI",BN61*38.5,BN61*35)</f>
        <v>0</v>
      </c>
      <c r="BS61" s="79">
        <f>IF('SCELTA CCNL'!$K$6="SI",BO61*55,BO61*50)</f>
        <v>0</v>
      </c>
      <c r="BT61" s="80">
        <f t="shared" si="3"/>
        <v>0</v>
      </c>
    </row>
    <row r="62" spans="1:72" s="21" customFormat="1" ht="18" customHeight="1" x14ac:dyDescent="0.3">
      <c r="A62" s="150"/>
      <c r="B62" s="151"/>
      <c r="C62" s="152"/>
      <c r="D62" s="152"/>
      <c r="E62" s="152"/>
      <c r="F62" s="152"/>
      <c r="G62" s="152"/>
      <c r="H62" s="152"/>
      <c r="I62" s="153"/>
      <c r="J62" s="153"/>
      <c r="K62" s="153"/>
      <c r="L62" s="153"/>
      <c r="M62" s="153"/>
      <c r="N62" s="153"/>
      <c r="O62" s="154"/>
      <c r="P62" s="152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5"/>
      <c r="AS62" s="151"/>
      <c r="AT62" s="152"/>
      <c r="AU62" s="152"/>
      <c r="AV62" s="152"/>
      <c r="AW62" s="152"/>
      <c r="AX62" s="152"/>
      <c r="AY62" s="152"/>
      <c r="AZ62" s="153"/>
      <c r="BA62" s="153"/>
      <c r="BB62" s="153"/>
      <c r="BC62" s="153"/>
      <c r="BD62" s="154"/>
      <c r="BE62" s="156"/>
      <c r="BF62" s="235"/>
      <c r="BG62" s="235"/>
      <c r="BH62" s="235"/>
      <c r="BI62" s="235"/>
      <c r="BJ62" s="157"/>
      <c r="BK62" s="157"/>
      <c r="BL62" s="158"/>
      <c r="BM62" s="96">
        <f t="shared" si="4"/>
        <v>0</v>
      </c>
      <c r="BN62" s="94">
        <f t="shared" si="5"/>
        <v>0</v>
      </c>
      <c r="BO62" s="129">
        <f t="shared" si="2"/>
        <v>0</v>
      </c>
      <c r="BP62" s="167"/>
      <c r="BQ62" s="79">
        <f>IF('SCELTA CCNL'!$K$6="SI",BM62*19.25,BM62*17.5)</f>
        <v>0</v>
      </c>
      <c r="BR62" s="79">
        <f>IF('SCELTA CCNL'!$K$6="SI",BN62*38.5,BN62*35)</f>
        <v>0</v>
      </c>
      <c r="BS62" s="79">
        <f>IF('SCELTA CCNL'!$K$6="SI",BO62*55,BO62*50)</f>
        <v>0</v>
      </c>
      <c r="BT62" s="80">
        <f t="shared" si="3"/>
        <v>0</v>
      </c>
    </row>
    <row r="63" spans="1:72" s="21" customFormat="1" ht="18" customHeight="1" x14ac:dyDescent="0.3">
      <c r="A63" s="150"/>
      <c r="B63" s="151"/>
      <c r="C63" s="152"/>
      <c r="D63" s="152"/>
      <c r="E63" s="152"/>
      <c r="F63" s="152"/>
      <c r="G63" s="152"/>
      <c r="H63" s="152"/>
      <c r="I63" s="153"/>
      <c r="J63" s="153"/>
      <c r="K63" s="153"/>
      <c r="L63" s="153"/>
      <c r="M63" s="153"/>
      <c r="N63" s="153"/>
      <c r="O63" s="154"/>
      <c r="P63" s="152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5"/>
      <c r="AS63" s="151"/>
      <c r="AT63" s="152"/>
      <c r="AU63" s="152"/>
      <c r="AV63" s="152"/>
      <c r="AW63" s="152"/>
      <c r="AX63" s="152"/>
      <c r="AY63" s="152"/>
      <c r="AZ63" s="153"/>
      <c r="BA63" s="153"/>
      <c r="BB63" s="153"/>
      <c r="BC63" s="153"/>
      <c r="BD63" s="154"/>
      <c r="BE63" s="156"/>
      <c r="BF63" s="235"/>
      <c r="BG63" s="235"/>
      <c r="BH63" s="235"/>
      <c r="BI63" s="235"/>
      <c r="BJ63" s="157"/>
      <c r="BK63" s="157"/>
      <c r="BL63" s="158"/>
      <c r="BM63" s="96">
        <f t="shared" si="4"/>
        <v>0</v>
      </c>
      <c r="BN63" s="94">
        <f t="shared" si="5"/>
        <v>0</v>
      </c>
      <c r="BO63" s="129">
        <f t="shared" si="2"/>
        <v>0</v>
      </c>
      <c r="BP63" s="167"/>
      <c r="BQ63" s="79">
        <f>IF('SCELTA CCNL'!$K$6="SI",BM63*19.25,BM63*17.5)</f>
        <v>0</v>
      </c>
      <c r="BR63" s="79">
        <f>IF('SCELTA CCNL'!$K$6="SI",BN63*38.5,BN63*35)</f>
        <v>0</v>
      </c>
      <c r="BS63" s="79">
        <f>IF('SCELTA CCNL'!$K$6="SI",BO63*55,BO63*50)</f>
        <v>0</v>
      </c>
      <c r="BT63" s="80">
        <f t="shared" si="3"/>
        <v>0</v>
      </c>
    </row>
    <row r="64" spans="1:72" s="21" customFormat="1" ht="18" customHeight="1" x14ac:dyDescent="0.3">
      <c r="A64" s="150"/>
      <c r="B64" s="151"/>
      <c r="C64" s="152"/>
      <c r="D64" s="152"/>
      <c r="E64" s="152"/>
      <c r="F64" s="152"/>
      <c r="G64" s="152"/>
      <c r="H64" s="152"/>
      <c r="I64" s="153"/>
      <c r="J64" s="153"/>
      <c r="K64" s="153"/>
      <c r="L64" s="153"/>
      <c r="M64" s="153"/>
      <c r="N64" s="153"/>
      <c r="O64" s="154"/>
      <c r="P64" s="152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5"/>
      <c r="AS64" s="151"/>
      <c r="AT64" s="152"/>
      <c r="AU64" s="152"/>
      <c r="AV64" s="152"/>
      <c r="AW64" s="152"/>
      <c r="AX64" s="152"/>
      <c r="AY64" s="152"/>
      <c r="AZ64" s="153"/>
      <c r="BA64" s="153"/>
      <c r="BB64" s="153"/>
      <c r="BC64" s="153"/>
      <c r="BD64" s="154"/>
      <c r="BE64" s="156"/>
      <c r="BF64" s="235"/>
      <c r="BG64" s="235"/>
      <c r="BH64" s="235"/>
      <c r="BI64" s="235"/>
      <c r="BJ64" s="157"/>
      <c r="BK64" s="157"/>
      <c r="BL64" s="158"/>
      <c r="BM64" s="96">
        <f t="shared" si="4"/>
        <v>0</v>
      </c>
      <c r="BN64" s="94">
        <f t="shared" si="5"/>
        <v>0</v>
      </c>
      <c r="BO64" s="129">
        <f t="shared" si="2"/>
        <v>0</v>
      </c>
      <c r="BP64" s="167"/>
      <c r="BQ64" s="79">
        <f>IF('SCELTA CCNL'!$K$6="SI",BM64*19.25,BM64*17.5)</f>
        <v>0</v>
      </c>
      <c r="BR64" s="79">
        <f>IF('SCELTA CCNL'!$K$6="SI",BN64*38.5,BN64*35)</f>
        <v>0</v>
      </c>
      <c r="BS64" s="79">
        <f>IF('SCELTA CCNL'!$K$6="SI",BO64*55,BO64*50)</f>
        <v>0</v>
      </c>
      <c r="BT64" s="80">
        <f t="shared" si="3"/>
        <v>0</v>
      </c>
    </row>
    <row r="65" spans="1:72" s="21" customFormat="1" ht="18" customHeight="1" x14ac:dyDescent="0.3">
      <c r="A65" s="150"/>
      <c r="B65" s="151"/>
      <c r="C65" s="152"/>
      <c r="D65" s="152"/>
      <c r="E65" s="152"/>
      <c r="F65" s="152"/>
      <c r="G65" s="152"/>
      <c r="H65" s="152"/>
      <c r="I65" s="153"/>
      <c r="J65" s="153"/>
      <c r="K65" s="153"/>
      <c r="L65" s="153"/>
      <c r="M65" s="153"/>
      <c r="N65" s="153"/>
      <c r="O65" s="154"/>
      <c r="P65" s="152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5"/>
      <c r="AS65" s="151"/>
      <c r="AT65" s="152"/>
      <c r="AU65" s="152"/>
      <c r="AV65" s="152"/>
      <c r="AW65" s="152"/>
      <c r="AX65" s="152"/>
      <c r="AY65" s="152"/>
      <c r="AZ65" s="153"/>
      <c r="BA65" s="153"/>
      <c r="BB65" s="153"/>
      <c r="BC65" s="153"/>
      <c r="BD65" s="154"/>
      <c r="BE65" s="156"/>
      <c r="BF65" s="235"/>
      <c r="BG65" s="235"/>
      <c r="BH65" s="235"/>
      <c r="BI65" s="235"/>
      <c r="BJ65" s="157"/>
      <c r="BK65" s="157"/>
      <c r="BL65" s="158"/>
      <c r="BM65" s="96">
        <f t="shared" si="4"/>
        <v>0</v>
      </c>
      <c r="BN65" s="94">
        <f t="shared" si="5"/>
        <v>0</v>
      </c>
      <c r="BO65" s="129">
        <f t="shared" si="2"/>
        <v>0</v>
      </c>
      <c r="BP65" s="167"/>
      <c r="BQ65" s="79">
        <f>IF('SCELTA CCNL'!$K$6="SI",BM65*19.25,BM65*17.5)</f>
        <v>0</v>
      </c>
      <c r="BR65" s="79">
        <f>IF('SCELTA CCNL'!$K$6="SI",BN65*38.5,BN65*35)</f>
        <v>0</v>
      </c>
      <c r="BS65" s="79">
        <f>IF('SCELTA CCNL'!$K$6="SI",BO65*55,BO65*50)</f>
        <v>0</v>
      </c>
      <c r="BT65" s="80">
        <f t="shared" si="3"/>
        <v>0</v>
      </c>
    </row>
    <row r="66" spans="1:72" s="21" customFormat="1" ht="18" customHeight="1" x14ac:dyDescent="0.3">
      <c r="A66" s="150"/>
      <c r="B66" s="151"/>
      <c r="C66" s="152"/>
      <c r="D66" s="152"/>
      <c r="E66" s="152"/>
      <c r="F66" s="152"/>
      <c r="G66" s="152"/>
      <c r="H66" s="152"/>
      <c r="I66" s="153"/>
      <c r="J66" s="153"/>
      <c r="K66" s="153"/>
      <c r="L66" s="153"/>
      <c r="M66" s="153"/>
      <c r="N66" s="153"/>
      <c r="O66" s="154"/>
      <c r="P66" s="152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5"/>
      <c r="AS66" s="151"/>
      <c r="AT66" s="152"/>
      <c r="AU66" s="152"/>
      <c r="AV66" s="152"/>
      <c r="AW66" s="152"/>
      <c r="AX66" s="152"/>
      <c r="AY66" s="152"/>
      <c r="AZ66" s="153"/>
      <c r="BA66" s="153"/>
      <c r="BB66" s="153"/>
      <c r="BC66" s="153"/>
      <c r="BD66" s="154"/>
      <c r="BE66" s="156"/>
      <c r="BF66" s="235"/>
      <c r="BG66" s="235"/>
      <c r="BH66" s="235"/>
      <c r="BI66" s="235"/>
      <c r="BJ66" s="157"/>
      <c r="BK66" s="157"/>
      <c r="BL66" s="158"/>
      <c r="BM66" s="96">
        <f t="shared" si="4"/>
        <v>0</v>
      </c>
      <c r="BN66" s="94">
        <f t="shared" si="5"/>
        <v>0</v>
      </c>
      <c r="BO66" s="129">
        <f t="shared" si="2"/>
        <v>0</v>
      </c>
      <c r="BP66" s="167"/>
      <c r="BQ66" s="79">
        <f>IF('SCELTA CCNL'!$K$6="SI",BM66*19.25,BM66*17.5)</f>
        <v>0</v>
      </c>
      <c r="BR66" s="79">
        <f>IF('SCELTA CCNL'!$K$6="SI",BN66*38.5,BN66*35)</f>
        <v>0</v>
      </c>
      <c r="BS66" s="79">
        <f>IF('SCELTA CCNL'!$K$6="SI",BO66*55,BO66*50)</f>
        <v>0</v>
      </c>
      <c r="BT66" s="80">
        <f t="shared" si="3"/>
        <v>0</v>
      </c>
    </row>
    <row r="67" spans="1:72" s="21" customFormat="1" ht="18" customHeight="1" x14ac:dyDescent="0.3">
      <c r="A67" s="150"/>
      <c r="B67" s="159"/>
      <c r="C67" s="160"/>
      <c r="D67" s="160"/>
      <c r="E67" s="160"/>
      <c r="F67" s="160"/>
      <c r="G67" s="160"/>
      <c r="H67" s="160"/>
      <c r="I67" s="153"/>
      <c r="J67" s="153"/>
      <c r="K67" s="153"/>
      <c r="L67" s="153"/>
      <c r="M67" s="153"/>
      <c r="N67" s="153"/>
      <c r="O67" s="154"/>
      <c r="P67" s="152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5"/>
      <c r="AS67" s="151"/>
      <c r="AT67" s="152"/>
      <c r="AU67" s="152"/>
      <c r="AV67" s="152"/>
      <c r="AW67" s="152"/>
      <c r="AX67" s="152"/>
      <c r="AY67" s="152"/>
      <c r="AZ67" s="153"/>
      <c r="BA67" s="153"/>
      <c r="BB67" s="153"/>
      <c r="BC67" s="153"/>
      <c r="BD67" s="154"/>
      <c r="BE67" s="156"/>
      <c r="BF67" s="235"/>
      <c r="BG67" s="235"/>
      <c r="BH67" s="235"/>
      <c r="BI67" s="235"/>
      <c r="BJ67" s="157"/>
      <c r="BK67" s="157"/>
      <c r="BL67" s="158"/>
      <c r="BM67" s="96">
        <f t="shared" si="4"/>
        <v>0</v>
      </c>
      <c r="BN67" s="94">
        <f t="shared" si="5"/>
        <v>0</v>
      </c>
      <c r="BO67" s="129">
        <f t="shared" si="2"/>
        <v>0</v>
      </c>
      <c r="BP67" s="167"/>
      <c r="BQ67" s="79">
        <f>IF('SCELTA CCNL'!$K$6="SI",BM67*19.25,BM67*17.5)</f>
        <v>0</v>
      </c>
      <c r="BR67" s="79">
        <f>IF('SCELTA CCNL'!$K$6="SI",BN67*38.5,BN67*35)</f>
        <v>0</v>
      </c>
      <c r="BS67" s="79">
        <f>IF('SCELTA CCNL'!$K$6="SI",BO67*55,BO67*50)</f>
        <v>0</v>
      </c>
      <c r="BT67" s="80">
        <f t="shared" si="3"/>
        <v>0</v>
      </c>
    </row>
    <row r="68" spans="1:72" s="21" customFormat="1" ht="18" customHeight="1" x14ac:dyDescent="0.3">
      <c r="A68" s="150"/>
      <c r="B68" s="151"/>
      <c r="C68" s="152"/>
      <c r="D68" s="152"/>
      <c r="E68" s="152"/>
      <c r="F68" s="152"/>
      <c r="G68" s="152"/>
      <c r="H68" s="152"/>
      <c r="I68" s="153"/>
      <c r="J68" s="153"/>
      <c r="K68" s="153"/>
      <c r="L68" s="153"/>
      <c r="M68" s="153"/>
      <c r="N68" s="153"/>
      <c r="O68" s="154"/>
      <c r="P68" s="152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5"/>
      <c r="AS68" s="151"/>
      <c r="AT68" s="152"/>
      <c r="AU68" s="152"/>
      <c r="AV68" s="152"/>
      <c r="AW68" s="152"/>
      <c r="AX68" s="152"/>
      <c r="AY68" s="152"/>
      <c r="AZ68" s="153"/>
      <c r="BA68" s="153"/>
      <c r="BB68" s="153"/>
      <c r="BC68" s="153"/>
      <c r="BD68" s="154"/>
      <c r="BE68" s="156"/>
      <c r="BF68" s="235"/>
      <c r="BG68" s="235"/>
      <c r="BH68" s="235"/>
      <c r="BI68" s="235"/>
      <c r="BJ68" s="157"/>
      <c r="BK68" s="157"/>
      <c r="BL68" s="158"/>
      <c r="BM68" s="96">
        <f t="shared" ref="BM68:BM79" si="6">SUM(P68:AR68)</f>
        <v>0</v>
      </c>
      <c r="BN68" s="94">
        <f t="shared" ref="BN68:BN79" si="7">SUM(AS68:BD68)</f>
        <v>0</v>
      </c>
      <c r="BO68" s="129">
        <f t="shared" si="2"/>
        <v>0</v>
      </c>
      <c r="BP68" s="167"/>
      <c r="BQ68" s="79">
        <f>IF('SCELTA CCNL'!$K$6="SI",BM68*19.25,BM68*17.5)</f>
        <v>0</v>
      </c>
      <c r="BR68" s="79">
        <f>IF('SCELTA CCNL'!$K$6="SI",BN68*38.5,BN68*35)</f>
        <v>0</v>
      </c>
      <c r="BS68" s="79">
        <f>IF('SCELTA CCNL'!$K$6="SI",BO68*55,BO68*50)</f>
        <v>0</v>
      </c>
      <c r="BT68" s="80">
        <f t="shared" si="3"/>
        <v>0</v>
      </c>
    </row>
    <row r="69" spans="1:72" s="21" customFormat="1" ht="18" customHeight="1" x14ac:dyDescent="0.3">
      <c r="A69" s="150"/>
      <c r="B69" s="151"/>
      <c r="C69" s="152"/>
      <c r="D69" s="152"/>
      <c r="E69" s="152"/>
      <c r="F69" s="152"/>
      <c r="G69" s="152"/>
      <c r="H69" s="152"/>
      <c r="I69" s="153"/>
      <c r="J69" s="153"/>
      <c r="K69" s="153"/>
      <c r="L69" s="153"/>
      <c r="M69" s="153"/>
      <c r="N69" s="153"/>
      <c r="O69" s="154"/>
      <c r="P69" s="152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5"/>
      <c r="AS69" s="151"/>
      <c r="AT69" s="152"/>
      <c r="AU69" s="152"/>
      <c r="AV69" s="152"/>
      <c r="AW69" s="152"/>
      <c r="AX69" s="152"/>
      <c r="AY69" s="152"/>
      <c r="AZ69" s="153"/>
      <c r="BA69" s="153"/>
      <c r="BB69" s="153"/>
      <c r="BC69" s="153"/>
      <c r="BD69" s="154"/>
      <c r="BE69" s="156"/>
      <c r="BF69" s="235"/>
      <c r="BG69" s="235"/>
      <c r="BH69" s="235"/>
      <c r="BI69" s="235"/>
      <c r="BJ69" s="157"/>
      <c r="BK69" s="157"/>
      <c r="BL69" s="158"/>
      <c r="BM69" s="96">
        <f t="shared" si="6"/>
        <v>0</v>
      </c>
      <c r="BN69" s="94">
        <f t="shared" si="7"/>
        <v>0</v>
      </c>
      <c r="BO69" s="129">
        <f t="shared" ref="BO69:BO79" si="8">SUM(BE69:BL69)</f>
        <v>0</v>
      </c>
      <c r="BP69" s="167"/>
      <c r="BQ69" s="79">
        <f>IF('SCELTA CCNL'!$K$6="SI",BM69*19.25,BM69*17.5)</f>
        <v>0</v>
      </c>
      <c r="BR69" s="79">
        <f>IF('SCELTA CCNL'!$K$6="SI",BN69*38.5,BN69*35)</f>
        <v>0</v>
      </c>
      <c r="BS69" s="79">
        <f>IF('SCELTA CCNL'!$K$6="SI",BO69*55,BO69*50)</f>
        <v>0</v>
      </c>
      <c r="BT69" s="80">
        <f t="shared" ref="BT69:BT79" si="9">SUM(BP69:BS69)</f>
        <v>0</v>
      </c>
    </row>
    <row r="70" spans="1:72" s="21" customFormat="1" ht="18" customHeight="1" x14ac:dyDescent="0.3">
      <c r="A70" s="150"/>
      <c r="B70" s="151"/>
      <c r="C70" s="152"/>
      <c r="D70" s="152"/>
      <c r="E70" s="152"/>
      <c r="F70" s="152"/>
      <c r="G70" s="152"/>
      <c r="H70" s="152"/>
      <c r="I70" s="153"/>
      <c r="J70" s="153"/>
      <c r="K70" s="153"/>
      <c r="L70" s="153"/>
      <c r="M70" s="153"/>
      <c r="N70" s="153"/>
      <c r="O70" s="154"/>
      <c r="P70" s="152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5"/>
      <c r="AS70" s="151"/>
      <c r="AT70" s="152"/>
      <c r="AU70" s="152"/>
      <c r="AV70" s="152"/>
      <c r="AW70" s="152"/>
      <c r="AX70" s="152"/>
      <c r="AY70" s="152"/>
      <c r="AZ70" s="153"/>
      <c r="BA70" s="153"/>
      <c r="BB70" s="153"/>
      <c r="BC70" s="153"/>
      <c r="BD70" s="154"/>
      <c r="BE70" s="156"/>
      <c r="BF70" s="235"/>
      <c r="BG70" s="235"/>
      <c r="BH70" s="235"/>
      <c r="BI70" s="235"/>
      <c r="BJ70" s="157"/>
      <c r="BK70" s="157"/>
      <c r="BL70" s="158"/>
      <c r="BM70" s="96">
        <f t="shared" si="6"/>
        <v>0</v>
      </c>
      <c r="BN70" s="94">
        <f t="shared" si="7"/>
        <v>0</v>
      </c>
      <c r="BO70" s="129">
        <f t="shared" si="8"/>
        <v>0</v>
      </c>
      <c r="BP70" s="167"/>
      <c r="BQ70" s="79">
        <f>IF('SCELTA CCNL'!$K$6="SI",BM70*19.25,BM70*17.5)</f>
        <v>0</v>
      </c>
      <c r="BR70" s="79">
        <f>IF('SCELTA CCNL'!$K$6="SI",BN70*38.5,BN70*35)</f>
        <v>0</v>
      </c>
      <c r="BS70" s="79">
        <f>IF('SCELTA CCNL'!$K$6="SI",BO70*55,BO70*50)</f>
        <v>0</v>
      </c>
      <c r="BT70" s="80">
        <f t="shared" si="9"/>
        <v>0</v>
      </c>
    </row>
    <row r="71" spans="1:72" s="21" customFormat="1" ht="18" customHeight="1" x14ac:dyDescent="0.3">
      <c r="A71" s="150"/>
      <c r="B71" s="151"/>
      <c r="C71" s="152"/>
      <c r="D71" s="152"/>
      <c r="E71" s="152"/>
      <c r="F71" s="152"/>
      <c r="G71" s="152"/>
      <c r="H71" s="152"/>
      <c r="I71" s="153"/>
      <c r="J71" s="153"/>
      <c r="K71" s="153"/>
      <c r="L71" s="153"/>
      <c r="M71" s="153"/>
      <c r="N71" s="153"/>
      <c r="O71" s="154"/>
      <c r="P71" s="152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5"/>
      <c r="AS71" s="151"/>
      <c r="AT71" s="152"/>
      <c r="AU71" s="152"/>
      <c r="AV71" s="152"/>
      <c r="AW71" s="152"/>
      <c r="AX71" s="152"/>
      <c r="AY71" s="152"/>
      <c r="AZ71" s="153"/>
      <c r="BA71" s="153"/>
      <c r="BB71" s="153"/>
      <c r="BC71" s="153"/>
      <c r="BD71" s="154"/>
      <c r="BE71" s="156"/>
      <c r="BF71" s="235"/>
      <c r="BG71" s="235"/>
      <c r="BH71" s="235"/>
      <c r="BI71" s="235"/>
      <c r="BJ71" s="157"/>
      <c r="BK71" s="157"/>
      <c r="BL71" s="158"/>
      <c r="BM71" s="96">
        <f t="shared" si="6"/>
        <v>0</v>
      </c>
      <c r="BN71" s="94">
        <f t="shared" si="7"/>
        <v>0</v>
      </c>
      <c r="BO71" s="129">
        <f t="shared" si="8"/>
        <v>0</v>
      </c>
      <c r="BP71" s="167"/>
      <c r="BQ71" s="79">
        <f>IF('SCELTA CCNL'!$K$6="SI",BM71*19.25,BM71*17.5)</f>
        <v>0</v>
      </c>
      <c r="BR71" s="79">
        <f>IF('SCELTA CCNL'!$K$6="SI",BN71*38.5,BN71*35)</f>
        <v>0</v>
      </c>
      <c r="BS71" s="79">
        <f>IF('SCELTA CCNL'!$K$6="SI",BO71*55,BO71*50)</f>
        <v>0</v>
      </c>
      <c r="BT71" s="80">
        <f t="shared" si="9"/>
        <v>0</v>
      </c>
    </row>
    <row r="72" spans="1:72" s="21" customFormat="1" ht="18" customHeight="1" x14ac:dyDescent="0.3">
      <c r="A72" s="150"/>
      <c r="B72" s="151"/>
      <c r="C72" s="152"/>
      <c r="D72" s="152"/>
      <c r="E72" s="152"/>
      <c r="F72" s="152"/>
      <c r="G72" s="152"/>
      <c r="H72" s="152"/>
      <c r="I72" s="153"/>
      <c r="J72" s="153"/>
      <c r="K72" s="153"/>
      <c r="L72" s="153"/>
      <c r="M72" s="153"/>
      <c r="N72" s="153"/>
      <c r="O72" s="154"/>
      <c r="P72" s="152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5"/>
      <c r="AS72" s="151"/>
      <c r="AT72" s="152"/>
      <c r="AU72" s="152"/>
      <c r="AV72" s="152"/>
      <c r="AW72" s="152"/>
      <c r="AX72" s="152"/>
      <c r="AY72" s="152"/>
      <c r="AZ72" s="153"/>
      <c r="BA72" s="153"/>
      <c r="BB72" s="153"/>
      <c r="BC72" s="153"/>
      <c r="BD72" s="154"/>
      <c r="BE72" s="156"/>
      <c r="BF72" s="235"/>
      <c r="BG72" s="235"/>
      <c r="BH72" s="235"/>
      <c r="BI72" s="235"/>
      <c r="BJ72" s="157"/>
      <c r="BK72" s="157"/>
      <c r="BL72" s="158"/>
      <c r="BM72" s="96">
        <f t="shared" si="6"/>
        <v>0</v>
      </c>
      <c r="BN72" s="94">
        <f t="shared" si="7"/>
        <v>0</v>
      </c>
      <c r="BO72" s="129">
        <f t="shared" si="8"/>
        <v>0</v>
      </c>
      <c r="BP72" s="167"/>
      <c r="BQ72" s="79">
        <f>IF('SCELTA CCNL'!$K$6="SI",BM72*19.25,BM72*17.5)</f>
        <v>0</v>
      </c>
      <c r="BR72" s="79">
        <f>IF('SCELTA CCNL'!$K$6="SI",BN72*38.5,BN72*35)</f>
        <v>0</v>
      </c>
      <c r="BS72" s="79">
        <f>IF('SCELTA CCNL'!$K$6="SI",BO72*55,BO72*50)</f>
        <v>0</v>
      </c>
      <c r="BT72" s="80">
        <f t="shared" si="9"/>
        <v>0</v>
      </c>
    </row>
    <row r="73" spans="1:72" s="21" customFormat="1" ht="18" customHeight="1" x14ac:dyDescent="0.3">
      <c r="A73" s="150"/>
      <c r="B73" s="151"/>
      <c r="C73" s="152"/>
      <c r="D73" s="152"/>
      <c r="E73" s="152"/>
      <c r="F73" s="152"/>
      <c r="G73" s="152"/>
      <c r="H73" s="152"/>
      <c r="I73" s="153"/>
      <c r="J73" s="153"/>
      <c r="K73" s="153"/>
      <c r="L73" s="153"/>
      <c r="M73" s="153"/>
      <c r="N73" s="153"/>
      <c r="O73" s="154"/>
      <c r="P73" s="152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5"/>
      <c r="AS73" s="151"/>
      <c r="AT73" s="152"/>
      <c r="AU73" s="152"/>
      <c r="AV73" s="152"/>
      <c r="AW73" s="152"/>
      <c r="AX73" s="152"/>
      <c r="AY73" s="152"/>
      <c r="AZ73" s="153"/>
      <c r="BA73" s="153"/>
      <c r="BB73" s="153"/>
      <c r="BC73" s="153"/>
      <c r="BD73" s="154"/>
      <c r="BE73" s="156"/>
      <c r="BF73" s="235"/>
      <c r="BG73" s="235"/>
      <c r="BH73" s="235"/>
      <c r="BI73" s="235"/>
      <c r="BJ73" s="157"/>
      <c r="BK73" s="157"/>
      <c r="BL73" s="158"/>
      <c r="BM73" s="96">
        <f t="shared" si="6"/>
        <v>0</v>
      </c>
      <c r="BN73" s="94">
        <f t="shared" si="7"/>
        <v>0</v>
      </c>
      <c r="BO73" s="129">
        <f t="shared" si="8"/>
        <v>0</v>
      </c>
      <c r="BP73" s="167"/>
      <c r="BQ73" s="79">
        <f>IF('SCELTA CCNL'!$K$6="SI",BM73*19.25,BM73*17.5)</f>
        <v>0</v>
      </c>
      <c r="BR73" s="79">
        <f>IF('SCELTA CCNL'!$K$6="SI",BN73*38.5,BN73*35)</f>
        <v>0</v>
      </c>
      <c r="BS73" s="79">
        <f>IF('SCELTA CCNL'!$K$6="SI",BO73*55,BO73*50)</f>
        <v>0</v>
      </c>
      <c r="BT73" s="80">
        <f t="shared" si="9"/>
        <v>0</v>
      </c>
    </row>
    <row r="74" spans="1:72" s="21" customFormat="1" ht="17.25" customHeight="1" x14ac:dyDescent="0.3">
      <c r="A74" s="150"/>
      <c r="B74" s="151"/>
      <c r="C74" s="152"/>
      <c r="D74" s="152"/>
      <c r="E74" s="152"/>
      <c r="F74" s="152"/>
      <c r="G74" s="152"/>
      <c r="H74" s="152"/>
      <c r="I74" s="153"/>
      <c r="J74" s="153"/>
      <c r="K74" s="153"/>
      <c r="L74" s="153"/>
      <c r="M74" s="153"/>
      <c r="N74" s="153"/>
      <c r="O74" s="154"/>
      <c r="P74" s="152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5"/>
      <c r="AS74" s="151"/>
      <c r="AT74" s="152"/>
      <c r="AU74" s="152"/>
      <c r="AV74" s="152"/>
      <c r="AW74" s="152"/>
      <c r="AX74" s="152"/>
      <c r="AY74" s="152"/>
      <c r="AZ74" s="153"/>
      <c r="BA74" s="153"/>
      <c r="BB74" s="153"/>
      <c r="BC74" s="153"/>
      <c r="BD74" s="154"/>
      <c r="BE74" s="156"/>
      <c r="BF74" s="235"/>
      <c r="BG74" s="235"/>
      <c r="BH74" s="235"/>
      <c r="BI74" s="235"/>
      <c r="BJ74" s="157"/>
      <c r="BK74" s="157"/>
      <c r="BL74" s="158"/>
      <c r="BM74" s="96">
        <f t="shared" si="6"/>
        <v>0</v>
      </c>
      <c r="BN74" s="94">
        <f t="shared" si="7"/>
        <v>0</v>
      </c>
      <c r="BO74" s="129">
        <f t="shared" si="8"/>
        <v>0</v>
      </c>
      <c r="BP74" s="167"/>
      <c r="BQ74" s="79">
        <f>IF('SCELTA CCNL'!$K$6="SI",BM74*19.25,BM74*17.5)</f>
        <v>0</v>
      </c>
      <c r="BR74" s="79">
        <f>IF('SCELTA CCNL'!$K$6="SI",BN74*38.5,BN74*35)</f>
        <v>0</v>
      </c>
      <c r="BS74" s="79">
        <f>IF('SCELTA CCNL'!$K$6="SI",BO74*55,BO74*50)</f>
        <v>0</v>
      </c>
      <c r="BT74" s="80">
        <f t="shared" si="9"/>
        <v>0</v>
      </c>
    </row>
    <row r="75" spans="1:72" s="21" customFormat="1" ht="18" customHeight="1" x14ac:dyDescent="0.3">
      <c r="A75" s="150"/>
      <c r="B75" s="151"/>
      <c r="C75" s="152"/>
      <c r="D75" s="152"/>
      <c r="E75" s="152"/>
      <c r="F75" s="152"/>
      <c r="G75" s="152"/>
      <c r="H75" s="152"/>
      <c r="I75" s="153"/>
      <c r="J75" s="153"/>
      <c r="K75" s="153"/>
      <c r="L75" s="153"/>
      <c r="M75" s="153"/>
      <c r="N75" s="153"/>
      <c r="O75" s="154"/>
      <c r="P75" s="152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5"/>
      <c r="AS75" s="151"/>
      <c r="AT75" s="152"/>
      <c r="AU75" s="152"/>
      <c r="AV75" s="152"/>
      <c r="AW75" s="152"/>
      <c r="AX75" s="152"/>
      <c r="AY75" s="152"/>
      <c r="AZ75" s="153"/>
      <c r="BA75" s="153"/>
      <c r="BB75" s="153"/>
      <c r="BC75" s="153"/>
      <c r="BD75" s="154"/>
      <c r="BE75" s="156"/>
      <c r="BF75" s="235"/>
      <c r="BG75" s="235"/>
      <c r="BH75" s="235"/>
      <c r="BI75" s="235"/>
      <c r="BJ75" s="157"/>
      <c r="BK75" s="157"/>
      <c r="BL75" s="158"/>
      <c r="BM75" s="96">
        <f t="shared" si="6"/>
        <v>0</v>
      </c>
      <c r="BN75" s="94">
        <f t="shared" si="7"/>
        <v>0</v>
      </c>
      <c r="BO75" s="129">
        <f t="shared" si="8"/>
        <v>0</v>
      </c>
      <c r="BP75" s="167"/>
      <c r="BQ75" s="79">
        <f>IF('SCELTA CCNL'!$K$6="SI",BM75*19.25,BM75*17.5)</f>
        <v>0</v>
      </c>
      <c r="BR75" s="79">
        <f>IF('SCELTA CCNL'!$K$6="SI",BN75*38.5,BN75*35)</f>
        <v>0</v>
      </c>
      <c r="BS75" s="79">
        <f>IF('SCELTA CCNL'!$K$6="SI",BO75*55,BO75*50)</f>
        <v>0</v>
      </c>
      <c r="BT75" s="80">
        <f t="shared" si="9"/>
        <v>0</v>
      </c>
    </row>
    <row r="76" spans="1:72" s="21" customFormat="1" ht="18" customHeight="1" x14ac:dyDescent="0.3">
      <c r="A76" s="150"/>
      <c r="B76" s="151"/>
      <c r="C76" s="152"/>
      <c r="D76" s="152"/>
      <c r="E76" s="152"/>
      <c r="F76" s="152"/>
      <c r="G76" s="152"/>
      <c r="H76" s="152"/>
      <c r="I76" s="153"/>
      <c r="J76" s="153"/>
      <c r="K76" s="153"/>
      <c r="L76" s="153"/>
      <c r="M76" s="153"/>
      <c r="N76" s="153"/>
      <c r="O76" s="154"/>
      <c r="P76" s="152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5"/>
      <c r="AS76" s="151"/>
      <c r="AT76" s="152"/>
      <c r="AU76" s="152"/>
      <c r="AV76" s="152"/>
      <c r="AW76" s="152"/>
      <c r="AX76" s="152"/>
      <c r="AY76" s="152"/>
      <c r="AZ76" s="153"/>
      <c r="BA76" s="153"/>
      <c r="BB76" s="153"/>
      <c r="BC76" s="153"/>
      <c r="BD76" s="154"/>
      <c r="BE76" s="156"/>
      <c r="BF76" s="235"/>
      <c r="BG76" s="235"/>
      <c r="BH76" s="235"/>
      <c r="BI76" s="235"/>
      <c r="BJ76" s="157"/>
      <c r="BK76" s="157"/>
      <c r="BL76" s="158"/>
      <c r="BM76" s="96">
        <f t="shared" si="6"/>
        <v>0</v>
      </c>
      <c r="BN76" s="94">
        <f t="shared" si="7"/>
        <v>0</v>
      </c>
      <c r="BO76" s="129">
        <f t="shared" si="8"/>
        <v>0</v>
      </c>
      <c r="BP76" s="167"/>
      <c r="BQ76" s="79">
        <f>IF('SCELTA CCNL'!$K$6="SI",BM76*19.25,BM76*17.5)</f>
        <v>0</v>
      </c>
      <c r="BR76" s="79">
        <f>IF('SCELTA CCNL'!$K$6="SI",BN76*38.5,BN76*35)</f>
        <v>0</v>
      </c>
      <c r="BS76" s="79">
        <f>IF('SCELTA CCNL'!$K$6="SI",BO76*55,BO76*50)</f>
        <v>0</v>
      </c>
      <c r="BT76" s="80">
        <f t="shared" si="9"/>
        <v>0</v>
      </c>
    </row>
    <row r="77" spans="1:72" s="21" customFormat="1" ht="18" customHeight="1" x14ac:dyDescent="0.3">
      <c r="A77" s="150"/>
      <c r="B77" s="151"/>
      <c r="C77" s="152"/>
      <c r="D77" s="152"/>
      <c r="E77" s="152"/>
      <c r="F77" s="152"/>
      <c r="G77" s="152"/>
      <c r="H77" s="152"/>
      <c r="I77" s="153"/>
      <c r="J77" s="153"/>
      <c r="K77" s="153"/>
      <c r="L77" s="153"/>
      <c r="M77" s="153"/>
      <c r="N77" s="153"/>
      <c r="O77" s="154"/>
      <c r="P77" s="152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5"/>
      <c r="AS77" s="151"/>
      <c r="AT77" s="152"/>
      <c r="AU77" s="152"/>
      <c r="AV77" s="152"/>
      <c r="AW77" s="152"/>
      <c r="AX77" s="152"/>
      <c r="AY77" s="152"/>
      <c r="AZ77" s="153"/>
      <c r="BA77" s="153"/>
      <c r="BB77" s="153"/>
      <c r="BC77" s="153"/>
      <c r="BD77" s="154"/>
      <c r="BE77" s="156"/>
      <c r="BF77" s="235"/>
      <c r="BG77" s="235"/>
      <c r="BH77" s="235"/>
      <c r="BI77" s="235"/>
      <c r="BJ77" s="157"/>
      <c r="BK77" s="157"/>
      <c r="BL77" s="158"/>
      <c r="BM77" s="96">
        <f t="shared" si="6"/>
        <v>0</v>
      </c>
      <c r="BN77" s="94">
        <f t="shared" si="7"/>
        <v>0</v>
      </c>
      <c r="BO77" s="129">
        <f t="shared" si="8"/>
        <v>0</v>
      </c>
      <c r="BP77" s="167"/>
      <c r="BQ77" s="79">
        <f>IF('SCELTA CCNL'!$K$6="SI",BM77*19.25,BM77*17.5)</f>
        <v>0</v>
      </c>
      <c r="BR77" s="79">
        <f>IF('SCELTA CCNL'!$K$6="SI",BN77*38.5,BN77*35)</f>
        <v>0</v>
      </c>
      <c r="BS77" s="79">
        <f>IF('SCELTA CCNL'!$K$6="SI",BO77*55,BO77*50)</f>
        <v>0</v>
      </c>
      <c r="BT77" s="80">
        <f t="shared" si="9"/>
        <v>0</v>
      </c>
    </row>
    <row r="78" spans="1:72" s="21" customFormat="1" ht="18" customHeight="1" x14ac:dyDescent="0.3">
      <c r="A78" s="150"/>
      <c r="B78" s="151"/>
      <c r="C78" s="152"/>
      <c r="D78" s="152"/>
      <c r="E78" s="152"/>
      <c r="F78" s="152"/>
      <c r="G78" s="152"/>
      <c r="H78" s="152"/>
      <c r="I78" s="153"/>
      <c r="J78" s="153"/>
      <c r="K78" s="153"/>
      <c r="L78" s="153"/>
      <c r="M78" s="153"/>
      <c r="N78" s="153"/>
      <c r="O78" s="154"/>
      <c r="P78" s="152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5"/>
      <c r="AS78" s="151"/>
      <c r="AT78" s="152"/>
      <c r="AU78" s="152"/>
      <c r="AV78" s="152"/>
      <c r="AW78" s="152"/>
      <c r="AX78" s="152"/>
      <c r="AY78" s="152"/>
      <c r="AZ78" s="153"/>
      <c r="BA78" s="153"/>
      <c r="BB78" s="153"/>
      <c r="BC78" s="153"/>
      <c r="BD78" s="154"/>
      <c r="BE78" s="156"/>
      <c r="BF78" s="235"/>
      <c r="BG78" s="235"/>
      <c r="BH78" s="235"/>
      <c r="BI78" s="235"/>
      <c r="BJ78" s="157"/>
      <c r="BK78" s="157"/>
      <c r="BL78" s="158"/>
      <c r="BM78" s="96">
        <f t="shared" si="6"/>
        <v>0</v>
      </c>
      <c r="BN78" s="94">
        <f t="shared" si="7"/>
        <v>0</v>
      </c>
      <c r="BO78" s="129">
        <f t="shared" si="8"/>
        <v>0</v>
      </c>
      <c r="BP78" s="167"/>
      <c r="BQ78" s="79">
        <f>IF('SCELTA CCNL'!$K$6="SI",BM78*19.25,BM78*17.5)</f>
        <v>0</v>
      </c>
      <c r="BR78" s="79">
        <f>IF('SCELTA CCNL'!$K$6="SI",BN78*38.5,BN78*35)</f>
        <v>0</v>
      </c>
      <c r="BS78" s="79">
        <f>IF('SCELTA CCNL'!$K$6="SI",BO78*55,BO78*50)</f>
        <v>0</v>
      </c>
      <c r="BT78" s="80">
        <f t="shared" si="9"/>
        <v>0</v>
      </c>
    </row>
    <row r="79" spans="1:72" s="21" customFormat="1" ht="18" customHeight="1" x14ac:dyDescent="0.3">
      <c r="A79" s="150"/>
      <c r="B79" s="163"/>
      <c r="C79" s="164"/>
      <c r="D79" s="164"/>
      <c r="E79" s="164"/>
      <c r="F79" s="164"/>
      <c r="G79" s="164"/>
      <c r="H79" s="164"/>
      <c r="I79" s="165"/>
      <c r="J79" s="165"/>
      <c r="K79" s="165"/>
      <c r="L79" s="165"/>
      <c r="M79" s="165"/>
      <c r="N79" s="165"/>
      <c r="O79" s="166"/>
      <c r="P79" s="152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5"/>
      <c r="AS79" s="151"/>
      <c r="AT79" s="152"/>
      <c r="AU79" s="152"/>
      <c r="AV79" s="152"/>
      <c r="AW79" s="152"/>
      <c r="AX79" s="152"/>
      <c r="AY79" s="152"/>
      <c r="AZ79" s="153"/>
      <c r="BA79" s="153"/>
      <c r="BB79" s="153"/>
      <c r="BC79" s="153"/>
      <c r="BD79" s="154"/>
      <c r="BE79" s="156"/>
      <c r="BF79" s="235"/>
      <c r="BG79" s="235"/>
      <c r="BH79" s="235"/>
      <c r="BI79" s="235"/>
      <c r="BJ79" s="157"/>
      <c r="BK79" s="157"/>
      <c r="BL79" s="158"/>
      <c r="BM79" s="96">
        <f t="shared" si="6"/>
        <v>0</v>
      </c>
      <c r="BN79" s="94">
        <f t="shared" si="7"/>
        <v>0</v>
      </c>
      <c r="BO79" s="129">
        <f t="shared" si="8"/>
        <v>0</v>
      </c>
      <c r="BP79" s="167"/>
      <c r="BQ79" s="79">
        <f>IF('SCELTA CCNL'!$K$6="SI",BM79*19.25,BM79*17.5)</f>
        <v>0</v>
      </c>
      <c r="BR79" s="79">
        <f>IF('SCELTA CCNL'!$K$6="SI",BN79*38.5,BN79*35)</f>
        <v>0</v>
      </c>
      <c r="BS79" s="79">
        <f>IF('SCELTA CCNL'!$K$6="SI",BO79*55,BO79*50)</f>
        <v>0</v>
      </c>
      <c r="BT79" s="80">
        <f t="shared" si="9"/>
        <v>0</v>
      </c>
    </row>
    <row r="80" spans="1:72" s="603" customFormat="1" ht="18" customHeight="1" x14ac:dyDescent="0.3">
      <c r="A80" s="604" t="s">
        <v>22</v>
      </c>
      <c r="B80" s="605">
        <f t="shared" ref="B80:O80" si="10">SUM(B4:B79)</f>
        <v>0</v>
      </c>
      <c r="C80" s="606">
        <f t="shared" si="10"/>
        <v>0</v>
      </c>
      <c r="D80" s="606">
        <f t="shared" si="10"/>
        <v>0</v>
      </c>
      <c r="E80" s="606">
        <f t="shared" si="10"/>
        <v>0</v>
      </c>
      <c r="F80" s="606">
        <f t="shared" si="10"/>
        <v>0</v>
      </c>
      <c r="G80" s="606">
        <f t="shared" si="10"/>
        <v>0</v>
      </c>
      <c r="H80" s="606">
        <f t="shared" si="10"/>
        <v>0</v>
      </c>
      <c r="I80" s="606">
        <f t="shared" si="10"/>
        <v>0</v>
      </c>
      <c r="J80" s="606">
        <f t="shared" si="10"/>
        <v>0</v>
      </c>
      <c r="K80" s="606">
        <f t="shared" si="10"/>
        <v>0</v>
      </c>
      <c r="L80" s="606">
        <f t="shared" si="10"/>
        <v>0</v>
      </c>
      <c r="M80" s="606">
        <f t="shared" si="10"/>
        <v>0</v>
      </c>
      <c r="N80" s="606">
        <f t="shared" si="10"/>
        <v>0</v>
      </c>
      <c r="O80" s="607">
        <f t="shared" si="10"/>
        <v>0</v>
      </c>
      <c r="P80" s="608">
        <f t="shared" ref="P80:AN80" si="11">SUM(P4:P79)</f>
        <v>0</v>
      </c>
      <c r="Q80" s="609">
        <f t="shared" si="11"/>
        <v>0</v>
      </c>
      <c r="R80" s="609">
        <f t="shared" si="11"/>
        <v>0</v>
      </c>
      <c r="S80" s="609">
        <f t="shared" si="11"/>
        <v>0</v>
      </c>
      <c r="T80" s="609">
        <f t="shared" si="11"/>
        <v>0</v>
      </c>
      <c r="U80" s="609">
        <f t="shared" si="11"/>
        <v>0</v>
      </c>
      <c r="V80" s="609">
        <f t="shared" si="11"/>
        <v>0</v>
      </c>
      <c r="W80" s="609">
        <f t="shared" si="11"/>
        <v>0</v>
      </c>
      <c r="X80" s="609">
        <f t="shared" si="11"/>
        <v>0</v>
      </c>
      <c r="Y80" s="609">
        <f t="shared" si="11"/>
        <v>0</v>
      </c>
      <c r="Z80" s="609">
        <f t="shared" si="11"/>
        <v>0</v>
      </c>
      <c r="AA80" s="609">
        <f t="shared" si="11"/>
        <v>0</v>
      </c>
      <c r="AB80" s="609">
        <f t="shared" si="11"/>
        <v>0</v>
      </c>
      <c r="AC80" s="609">
        <f t="shared" si="11"/>
        <v>0</v>
      </c>
      <c r="AD80" s="609">
        <f t="shared" si="11"/>
        <v>0</v>
      </c>
      <c r="AE80" s="609">
        <f t="shared" si="11"/>
        <v>0</v>
      </c>
      <c r="AF80" s="609">
        <f t="shared" si="11"/>
        <v>0</v>
      </c>
      <c r="AG80" s="609">
        <f t="shared" si="11"/>
        <v>0</v>
      </c>
      <c r="AH80" s="609">
        <f t="shared" si="11"/>
        <v>0</v>
      </c>
      <c r="AI80" s="609">
        <f t="shared" si="11"/>
        <v>0</v>
      </c>
      <c r="AJ80" s="609">
        <f t="shared" si="11"/>
        <v>0</v>
      </c>
      <c r="AK80" s="609">
        <f t="shared" si="11"/>
        <v>0</v>
      </c>
      <c r="AL80" s="609">
        <f t="shared" si="11"/>
        <v>0</v>
      </c>
      <c r="AM80" s="609">
        <f t="shared" si="11"/>
        <v>0</v>
      </c>
      <c r="AN80" s="609">
        <f t="shared" si="11"/>
        <v>0</v>
      </c>
      <c r="AO80" s="609">
        <f>SUM(AO4:AO79)</f>
        <v>0</v>
      </c>
      <c r="AP80" s="609">
        <f>SUM(AP4:AP79)</f>
        <v>0</v>
      </c>
      <c r="AQ80" s="609">
        <f>SUM(AQ4:AQ79)</f>
        <v>0</v>
      </c>
      <c r="AR80" s="610">
        <f>SUM(AR4:AR79)</f>
        <v>0</v>
      </c>
      <c r="AS80" s="605">
        <f t="shared" ref="AS80:BT80" si="12">SUM(AS4:AS79)</f>
        <v>0</v>
      </c>
      <c r="AT80" s="609">
        <f t="shared" si="12"/>
        <v>0</v>
      </c>
      <c r="AU80" s="609">
        <f t="shared" si="12"/>
        <v>0</v>
      </c>
      <c r="AV80" s="609">
        <f t="shared" si="12"/>
        <v>0</v>
      </c>
      <c r="AW80" s="609">
        <f t="shared" si="12"/>
        <v>0</v>
      </c>
      <c r="AX80" s="609">
        <f t="shared" si="12"/>
        <v>0</v>
      </c>
      <c r="AY80" s="609">
        <f t="shared" si="12"/>
        <v>0</v>
      </c>
      <c r="AZ80" s="609">
        <f t="shared" si="12"/>
        <v>0</v>
      </c>
      <c r="BA80" s="609">
        <f t="shared" si="12"/>
        <v>0</v>
      </c>
      <c r="BB80" s="609">
        <f t="shared" ref="BB80" si="13">SUM(BB4:BB79)</f>
        <v>0</v>
      </c>
      <c r="BC80" s="609">
        <f t="shared" si="12"/>
        <v>0</v>
      </c>
      <c r="BD80" s="610">
        <f t="shared" si="12"/>
        <v>0</v>
      </c>
      <c r="BE80" s="605">
        <f>SUM(BE4:BE79)</f>
        <v>0</v>
      </c>
      <c r="BF80" s="609">
        <f t="shared" ref="BF80:BI80" si="14">SUM(BF4:BF79)</f>
        <v>0</v>
      </c>
      <c r="BG80" s="609">
        <f t="shared" si="14"/>
        <v>0</v>
      </c>
      <c r="BH80" s="609">
        <f t="shared" si="14"/>
        <v>0</v>
      </c>
      <c r="BI80" s="609">
        <f t="shared" si="14"/>
        <v>0</v>
      </c>
      <c r="BJ80" s="609">
        <f t="shared" ref="BJ80:BL80" si="15">SUM(BJ4:BJ79)</f>
        <v>0</v>
      </c>
      <c r="BK80" s="609">
        <f t="shared" si="15"/>
        <v>0</v>
      </c>
      <c r="BL80" s="611">
        <f t="shared" si="15"/>
        <v>0</v>
      </c>
      <c r="BM80" s="612">
        <f t="shared" si="12"/>
        <v>0</v>
      </c>
      <c r="BN80" s="613">
        <f t="shared" si="12"/>
        <v>0</v>
      </c>
      <c r="BO80" s="613">
        <f>SUM(BO4:BO79)</f>
        <v>0</v>
      </c>
      <c r="BP80" s="614">
        <f t="shared" si="12"/>
        <v>0</v>
      </c>
      <c r="BQ80" s="614">
        <f t="shared" si="12"/>
        <v>0</v>
      </c>
      <c r="BR80" s="614">
        <f t="shared" si="12"/>
        <v>0</v>
      </c>
      <c r="BS80" s="614">
        <f>SUM(BS4:BS79)</f>
        <v>0</v>
      </c>
      <c r="BT80" s="614">
        <f t="shared" si="12"/>
        <v>0</v>
      </c>
    </row>
    <row r="81" spans="1:78" s="21" customFormat="1" ht="18" customHeight="1" x14ac:dyDescent="0.3">
      <c r="A81" s="60"/>
      <c r="B81" s="81"/>
      <c r="C81" s="71"/>
      <c r="D81" s="71"/>
      <c r="E81" s="71"/>
      <c r="F81" s="71"/>
      <c r="G81" s="71"/>
      <c r="H81" s="71"/>
      <c r="I81" s="82"/>
      <c r="J81" s="71"/>
      <c r="K81" s="71"/>
      <c r="L81" s="71"/>
      <c r="M81" s="71"/>
      <c r="N81" s="71"/>
      <c r="O81" s="71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1"/>
      <c r="BN81" s="71"/>
      <c r="BO81" s="71"/>
      <c r="BP81" s="22"/>
      <c r="BQ81" s="22"/>
      <c r="BR81" s="22"/>
      <c r="BS81" s="22"/>
      <c r="BT81" s="22"/>
    </row>
    <row r="82" spans="1:78" s="21" customFormat="1" ht="18" customHeight="1" x14ac:dyDescent="0.3">
      <c r="B82" s="71"/>
      <c r="C82" s="71"/>
      <c r="D82" s="71"/>
      <c r="E82" s="71"/>
      <c r="F82" s="71"/>
      <c r="G82" s="71"/>
      <c r="H82" s="71"/>
      <c r="I82" s="82"/>
      <c r="J82" s="71"/>
      <c r="K82" s="71"/>
      <c r="L82" s="71"/>
      <c r="M82" s="71"/>
      <c r="N82" s="71"/>
      <c r="O82" s="7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1"/>
      <c r="BN82" s="71"/>
      <c r="BO82" s="71"/>
      <c r="BP82" s="71" t="s">
        <v>5</v>
      </c>
      <c r="BQ82" s="22"/>
      <c r="BR82" s="22"/>
      <c r="BS82" s="22"/>
      <c r="BT82" s="83">
        <f>BT80</f>
        <v>0</v>
      </c>
    </row>
    <row r="83" spans="1:78" s="21" customFormat="1" ht="20.100000000000001" customHeight="1" x14ac:dyDescent="0.3"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1"/>
      <c r="BN83" s="71"/>
      <c r="BO83" s="71"/>
      <c r="BP83" s="22"/>
      <c r="BQ83" s="22"/>
      <c r="BR83" s="22"/>
      <c r="BS83" s="22"/>
      <c r="BT83" s="22"/>
    </row>
    <row r="84" spans="1:78" s="21" customFormat="1" ht="24.95" customHeight="1" x14ac:dyDescent="0.3">
      <c r="L84" s="73"/>
      <c r="M84" s="73"/>
      <c r="N84" s="73"/>
      <c r="O84" s="73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1"/>
      <c r="BN84" s="71"/>
      <c r="BO84" s="71"/>
      <c r="BP84" s="543" t="s">
        <v>159</v>
      </c>
      <c r="BQ84" s="543"/>
      <c r="BR84" s="543"/>
      <c r="BS84" s="545">
        <f>'MOF 2023-24'!H23</f>
        <v>-831.1875</v>
      </c>
      <c r="BT84" s="545"/>
      <c r="BU84" s="381"/>
      <c r="BV84" s="381"/>
      <c r="BW84" s="381"/>
      <c r="BX84" s="381"/>
      <c r="BY84" s="381"/>
      <c r="BZ84" s="381"/>
    </row>
    <row r="85" spans="1:78" s="21" customFormat="1" ht="24.95" customHeight="1" x14ac:dyDescent="0.3"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1"/>
      <c r="BN85" s="71"/>
      <c r="BO85" s="71"/>
      <c r="BP85" s="543" t="s">
        <v>161</v>
      </c>
      <c r="BQ85" s="543"/>
      <c r="BR85" s="543"/>
      <c r="BS85" s="545">
        <f>BT82</f>
        <v>0</v>
      </c>
      <c r="BT85" s="545"/>
      <c r="BU85" s="381"/>
      <c r="BV85" s="381"/>
      <c r="BW85" s="381"/>
      <c r="BX85" s="381"/>
      <c r="BY85" s="381"/>
      <c r="BZ85" s="381"/>
    </row>
    <row r="86" spans="1:78" s="21" customFormat="1" ht="24.95" customHeight="1" x14ac:dyDescent="0.3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60"/>
      <c r="BN86" s="71"/>
      <c r="BO86" s="71"/>
      <c r="BP86" s="544" t="s">
        <v>118</v>
      </c>
      <c r="BQ86" s="544"/>
      <c r="BR86" s="544"/>
      <c r="BS86" s="546">
        <f>BS84-BS85</f>
        <v>-831.1875</v>
      </c>
      <c r="BT86" s="546"/>
      <c r="BU86" s="382"/>
      <c r="BV86" s="382"/>
      <c r="BW86" s="382"/>
      <c r="BX86" s="382"/>
      <c r="BY86" s="382"/>
      <c r="BZ86" s="382"/>
    </row>
    <row r="87" spans="1:78" s="21" customFormat="1" ht="24.95" customHeight="1" x14ac:dyDescent="0.35"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379"/>
      <c r="Y87" s="379"/>
      <c r="Z87" s="379"/>
      <c r="AA87" s="379"/>
      <c r="AB87" s="379"/>
      <c r="AC87" s="379"/>
      <c r="AD87" s="379"/>
      <c r="AE87" s="379"/>
      <c r="AF87" s="379"/>
      <c r="AG87" s="379"/>
      <c r="AH87" s="379"/>
      <c r="AI87" s="379"/>
      <c r="AJ87" s="379"/>
      <c r="AK87" s="379"/>
      <c r="AL87" s="379"/>
      <c r="AM87" s="379"/>
      <c r="AN87" s="379"/>
      <c r="AO87" s="379"/>
      <c r="AP87" s="379"/>
      <c r="AQ87" s="379"/>
      <c r="AR87" s="379"/>
      <c r="AS87" s="379"/>
      <c r="AT87" s="379"/>
      <c r="AU87" s="379"/>
      <c r="AV87" s="379"/>
      <c r="AW87" s="379"/>
      <c r="AX87" s="379"/>
      <c r="AY87" s="379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60"/>
      <c r="BN87" s="380"/>
      <c r="BO87" s="380"/>
      <c r="BP87" s="383"/>
      <c r="BQ87" s="383"/>
      <c r="BR87" s="383"/>
      <c r="BS87" s="384"/>
      <c r="BT87" s="384"/>
      <c r="BU87" s="382"/>
      <c r="BV87" s="382"/>
      <c r="BW87" s="382"/>
      <c r="BX87" s="382"/>
      <c r="BY87" s="382"/>
      <c r="BZ87" s="382"/>
    </row>
    <row r="88" spans="1:78" s="21" customFormat="1" ht="18" customHeight="1" x14ac:dyDescent="0.3">
      <c r="B88" s="70" t="str">
        <f>'MOF 2023-24'!C28</f>
        <v>Il Direttore SGA</v>
      </c>
      <c r="C88" s="70"/>
      <c r="D88" s="70"/>
      <c r="E88" s="70"/>
      <c r="F88" s="70"/>
      <c r="G88" s="70"/>
      <c r="H88" s="70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0" t="str">
        <f>'MOF 2023-24'!H28</f>
        <v>Il Dirigente Scolastico</v>
      </c>
      <c r="BN88" s="71"/>
      <c r="BO88" s="71"/>
      <c r="BP88" s="22"/>
      <c r="BQ88" s="22"/>
      <c r="BR88" s="22"/>
      <c r="BS88" s="22"/>
      <c r="BT88" s="22"/>
    </row>
    <row r="89" spans="1:78" s="21" customFormat="1" ht="18" customHeight="1" x14ac:dyDescent="0.3">
      <c r="B89" s="73" t="str">
        <f>'MOF 2023-24'!C29</f>
        <v>Nome e Cognome</v>
      </c>
      <c r="C89" s="73"/>
      <c r="D89" s="73"/>
      <c r="E89" s="73"/>
      <c r="F89" s="73"/>
      <c r="G89" s="73"/>
      <c r="H89" s="73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3" t="str">
        <f>'MOF 2023-24'!H29</f>
        <v>Nome e Cognome</v>
      </c>
      <c r="BN89" s="22"/>
      <c r="BO89" s="22"/>
      <c r="BP89" s="22"/>
      <c r="BQ89" s="22"/>
      <c r="BR89" s="22"/>
      <c r="BS89" s="22"/>
      <c r="BT89" s="22"/>
    </row>
    <row r="90" spans="1:78" x14ac:dyDescent="0.35">
      <c r="BP90" s="22"/>
      <c r="BQ90" s="22"/>
      <c r="BR90" s="22"/>
      <c r="BS90" s="22"/>
      <c r="BT90" s="22"/>
      <c r="BU90" s="21"/>
      <c r="BV90" s="21"/>
      <c r="BW90" s="21"/>
      <c r="BX90" s="21"/>
      <c r="BY90" s="21"/>
      <c r="BZ90" s="21"/>
    </row>
    <row r="91" spans="1:78" x14ac:dyDescent="0.35">
      <c r="BP91" s="71"/>
      <c r="BQ91" s="22"/>
      <c r="BR91" s="22"/>
      <c r="BS91" s="22"/>
      <c r="BT91" s="22"/>
      <c r="BU91" s="21"/>
      <c r="BV91" s="21"/>
      <c r="BW91" s="21"/>
      <c r="BX91" s="21"/>
      <c r="BY91" s="21"/>
      <c r="BZ91" s="21"/>
    </row>
    <row r="92" spans="1:78" x14ac:dyDescent="0.35">
      <c r="BP92" s="71"/>
      <c r="BQ92" s="22"/>
      <c r="BR92" s="22"/>
      <c r="BS92" s="22"/>
      <c r="BT92" s="22"/>
      <c r="BU92" s="21"/>
      <c r="BV92" s="21"/>
      <c r="BW92" s="21"/>
      <c r="BX92" s="21"/>
      <c r="BY92" s="21"/>
      <c r="BZ92" s="21"/>
    </row>
  </sheetData>
  <sheetProtection sheet="1" objects="1" scenarios="1"/>
  <mergeCells count="12">
    <mergeCell ref="BP2:BT2"/>
    <mergeCell ref="AS2:BD2"/>
    <mergeCell ref="B2:O2"/>
    <mergeCell ref="P2:AR2"/>
    <mergeCell ref="BE2:BL2"/>
    <mergeCell ref="BM2:BO2"/>
    <mergeCell ref="BP84:BR84"/>
    <mergeCell ref="BP85:BR85"/>
    <mergeCell ref="BP86:BR86"/>
    <mergeCell ref="BS84:BT84"/>
    <mergeCell ref="BS85:BT85"/>
    <mergeCell ref="BS86:BT86"/>
  </mergeCells>
  <phoneticPr fontId="46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53"/>
  <sheetViews>
    <sheetView showGridLines="0" topLeftCell="A19" workbookViewId="0">
      <selection activeCell="O12" sqref="O12:P12"/>
    </sheetView>
  </sheetViews>
  <sheetFormatPr defaultColWidth="3.5703125" defaultRowHeight="16.5" x14ac:dyDescent="0.3"/>
  <cols>
    <col min="1" max="1" width="3.5703125" style="2" customWidth="1"/>
    <col min="2" max="2" width="30.7109375" style="2" customWidth="1"/>
    <col min="3" max="8" width="14.140625" style="2" customWidth="1"/>
    <col min="9" max="9" width="16.42578125" style="2" customWidth="1"/>
    <col min="10" max="12" width="9.140625" style="2" customWidth="1"/>
    <col min="13" max="13" width="9.5703125" style="2" bestFit="1" customWidth="1"/>
    <col min="14" max="252" width="9.140625" style="2" customWidth="1"/>
    <col min="253" max="253" width="3.5703125" style="2" customWidth="1"/>
    <col min="254" max="254" width="14" style="2" bestFit="1" customWidth="1"/>
    <col min="255" max="255" width="15.140625" style="2" customWidth="1"/>
    <col min="256" max="256" width="6.42578125" style="2" customWidth="1"/>
    <col min="257" max="257" width="8.42578125" style="2" customWidth="1"/>
    <col min="258" max="16384" width="3.5703125" style="2"/>
  </cols>
  <sheetData>
    <row r="1" spans="1:18" x14ac:dyDescent="0.3">
      <c r="A1" s="6"/>
      <c r="B1" s="6"/>
      <c r="C1" s="6"/>
      <c r="D1" s="6"/>
      <c r="E1" s="6"/>
      <c r="F1" s="5"/>
      <c r="G1" s="5"/>
      <c r="H1" s="5"/>
      <c r="I1" s="5"/>
    </row>
    <row r="2" spans="1:18" x14ac:dyDescent="0.3">
      <c r="A2" s="6"/>
      <c r="B2" s="6"/>
      <c r="C2" s="6"/>
      <c r="D2" s="6"/>
      <c r="E2" s="6"/>
      <c r="F2" s="5"/>
      <c r="G2" s="5"/>
      <c r="H2" s="5"/>
      <c r="I2" s="5"/>
    </row>
    <row r="3" spans="1:18" x14ac:dyDescent="0.3">
      <c r="A3" s="6"/>
      <c r="B3" s="6"/>
      <c r="C3" s="6"/>
      <c r="D3" s="6"/>
      <c r="E3" s="6"/>
      <c r="F3" s="5"/>
      <c r="G3" s="5"/>
      <c r="H3" s="5"/>
      <c r="I3" s="5"/>
    </row>
    <row r="4" spans="1:18" x14ac:dyDescent="0.3">
      <c r="A4" s="531" t="s">
        <v>119</v>
      </c>
      <c r="B4" s="531"/>
      <c r="C4" s="531"/>
      <c r="D4" s="531"/>
      <c r="E4" s="531"/>
      <c r="F4" s="531"/>
      <c r="G4" s="531"/>
      <c r="H4" s="531"/>
      <c r="I4" s="531"/>
      <c r="J4" s="56"/>
      <c r="K4" s="56"/>
      <c r="L4" s="56"/>
      <c r="M4" s="56"/>
      <c r="N4" s="56"/>
      <c r="O4" s="56"/>
      <c r="P4" s="56"/>
      <c r="Q4" s="56"/>
      <c r="R4" s="56"/>
    </row>
    <row r="5" spans="1:18" x14ac:dyDescent="0.3">
      <c r="A5" s="531" t="s">
        <v>153</v>
      </c>
      <c r="B5" s="531"/>
      <c r="C5" s="531"/>
      <c r="D5" s="531"/>
      <c r="E5" s="531"/>
      <c r="F5" s="531"/>
      <c r="G5" s="531"/>
      <c r="H5" s="531"/>
      <c r="I5" s="531"/>
      <c r="J5" s="56"/>
      <c r="K5" s="56"/>
      <c r="L5" s="56"/>
      <c r="M5" s="56"/>
      <c r="N5" s="56"/>
      <c r="O5" s="56"/>
      <c r="P5" s="56"/>
      <c r="Q5" s="56"/>
      <c r="R5" s="56"/>
    </row>
    <row r="6" spans="1:18" x14ac:dyDescent="0.3">
      <c r="A6" s="532" t="s">
        <v>154</v>
      </c>
      <c r="B6" s="532"/>
      <c r="C6" s="532"/>
      <c r="D6" s="532"/>
      <c r="E6" s="532"/>
      <c r="F6" s="532"/>
      <c r="G6" s="532"/>
      <c r="H6" s="532"/>
      <c r="I6" s="532"/>
    </row>
    <row r="7" spans="1:18" x14ac:dyDescent="0.3">
      <c r="A7" s="532" t="s">
        <v>155</v>
      </c>
      <c r="B7" s="532"/>
      <c r="C7" s="532"/>
      <c r="D7" s="532"/>
      <c r="E7" s="532"/>
      <c r="F7" s="532"/>
      <c r="G7" s="532"/>
      <c r="H7" s="532"/>
      <c r="I7" s="532"/>
    </row>
    <row r="8" spans="1:18" x14ac:dyDescent="0.3">
      <c r="A8" s="532" t="s">
        <v>156</v>
      </c>
      <c r="B8" s="532"/>
      <c r="C8" s="532"/>
      <c r="D8" s="532"/>
      <c r="E8" s="532"/>
      <c r="F8" s="532"/>
      <c r="G8" s="532"/>
      <c r="H8" s="532"/>
      <c r="I8" s="532"/>
    </row>
    <row r="9" spans="1:18" x14ac:dyDescent="0.3">
      <c r="A9" s="532" t="s">
        <v>157</v>
      </c>
      <c r="B9" s="532"/>
      <c r="C9" s="532"/>
      <c r="D9" s="532"/>
      <c r="E9" s="532"/>
      <c r="F9" s="532"/>
      <c r="G9" s="532"/>
      <c r="H9" s="532"/>
      <c r="I9" s="532"/>
    </row>
    <row r="10" spans="1:1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8" ht="25.5" customHeight="1" x14ac:dyDescent="0.3">
      <c r="A11" s="564" t="s">
        <v>97</v>
      </c>
      <c r="B11" s="565"/>
      <c r="C11" s="565"/>
      <c r="D11" s="565"/>
      <c r="E11" s="565"/>
      <c r="F11" s="565"/>
      <c r="G11" s="565"/>
      <c r="H11" s="565"/>
      <c r="I11" s="565"/>
    </row>
    <row r="12" spans="1:18" ht="123.75" customHeight="1" x14ac:dyDescent="0.3">
      <c r="A12" s="47" t="s">
        <v>19</v>
      </c>
      <c r="B12" s="86" t="s">
        <v>193</v>
      </c>
      <c r="C12" s="168" t="s">
        <v>52</v>
      </c>
      <c r="D12" s="197" t="s">
        <v>132</v>
      </c>
      <c r="E12" s="197" t="s">
        <v>132</v>
      </c>
      <c r="F12" s="168" t="s">
        <v>53</v>
      </c>
      <c r="G12" s="168" t="s">
        <v>132</v>
      </c>
      <c r="H12" s="168" t="s">
        <v>133</v>
      </c>
      <c r="I12" s="50" t="s">
        <v>21</v>
      </c>
    </row>
    <row r="13" spans="1:18" ht="20.100000000000001" customHeight="1" x14ac:dyDescent="0.3">
      <c r="A13" s="333">
        <v>1</v>
      </c>
      <c r="B13" s="357"/>
      <c r="C13" s="358"/>
      <c r="D13" s="358"/>
      <c r="E13" s="358"/>
      <c r="F13" s="358"/>
      <c r="G13" s="358"/>
      <c r="H13" s="358"/>
      <c r="I13" s="363">
        <f>SUM(C13:H13)</f>
        <v>0</v>
      </c>
    </row>
    <row r="14" spans="1:18" ht="20.100000000000001" customHeight="1" x14ac:dyDescent="0.3">
      <c r="A14" s="337">
        <f>A13+1</f>
        <v>2</v>
      </c>
      <c r="B14" s="359"/>
      <c r="C14" s="360"/>
      <c r="D14" s="360"/>
      <c r="E14" s="360"/>
      <c r="F14" s="360"/>
      <c r="G14" s="360"/>
      <c r="H14" s="360"/>
      <c r="I14" s="364">
        <f t="shared" ref="I14:I24" si="0">SUM(C14:H14)</f>
        <v>0</v>
      </c>
    </row>
    <row r="15" spans="1:18" ht="20.100000000000001" customHeight="1" x14ac:dyDescent="0.3">
      <c r="A15" s="337">
        <f t="shared" ref="A15:A20" si="1">A14+1</f>
        <v>3</v>
      </c>
      <c r="B15" s="359"/>
      <c r="C15" s="360"/>
      <c r="D15" s="360"/>
      <c r="E15" s="360"/>
      <c r="F15" s="360"/>
      <c r="G15" s="360"/>
      <c r="H15" s="360"/>
      <c r="I15" s="364">
        <f t="shared" si="0"/>
        <v>0</v>
      </c>
    </row>
    <row r="16" spans="1:18" ht="20.100000000000001" customHeight="1" x14ac:dyDescent="0.3">
      <c r="A16" s="337">
        <f t="shared" si="1"/>
        <v>4</v>
      </c>
      <c r="B16" s="359"/>
      <c r="C16" s="360"/>
      <c r="D16" s="360"/>
      <c r="E16" s="360"/>
      <c r="F16" s="360"/>
      <c r="G16" s="360"/>
      <c r="H16" s="360"/>
      <c r="I16" s="364">
        <f t="shared" si="0"/>
        <v>0</v>
      </c>
    </row>
    <row r="17" spans="1:13" ht="20.100000000000001" customHeight="1" x14ac:dyDescent="0.3">
      <c r="A17" s="337">
        <f t="shared" si="1"/>
        <v>5</v>
      </c>
      <c r="B17" s="359"/>
      <c r="C17" s="360"/>
      <c r="D17" s="360"/>
      <c r="E17" s="360"/>
      <c r="F17" s="360"/>
      <c r="G17" s="360"/>
      <c r="H17" s="360"/>
      <c r="I17" s="364">
        <f t="shared" si="0"/>
        <v>0</v>
      </c>
    </row>
    <row r="18" spans="1:13" ht="20.100000000000001" customHeight="1" x14ac:dyDescent="0.3">
      <c r="A18" s="337">
        <f t="shared" si="1"/>
        <v>6</v>
      </c>
      <c r="B18" s="359"/>
      <c r="C18" s="360"/>
      <c r="D18" s="360"/>
      <c r="E18" s="360"/>
      <c r="F18" s="360"/>
      <c r="G18" s="360"/>
      <c r="H18" s="360"/>
      <c r="I18" s="364">
        <f t="shared" si="0"/>
        <v>0</v>
      </c>
    </row>
    <row r="19" spans="1:13" ht="20.100000000000001" customHeight="1" x14ac:dyDescent="0.3">
      <c r="A19" s="337">
        <f t="shared" si="1"/>
        <v>7</v>
      </c>
      <c r="B19" s="359"/>
      <c r="C19" s="360"/>
      <c r="D19" s="360"/>
      <c r="E19" s="360"/>
      <c r="F19" s="360"/>
      <c r="G19" s="360"/>
      <c r="H19" s="360"/>
      <c r="I19" s="364">
        <f t="shared" si="0"/>
        <v>0</v>
      </c>
    </row>
    <row r="20" spans="1:13" ht="20.100000000000001" customHeight="1" x14ac:dyDescent="0.3">
      <c r="A20" s="337">
        <f t="shared" si="1"/>
        <v>8</v>
      </c>
      <c r="B20" s="359"/>
      <c r="C20" s="360"/>
      <c r="D20" s="360"/>
      <c r="E20" s="360"/>
      <c r="F20" s="360"/>
      <c r="G20" s="360"/>
      <c r="H20" s="360"/>
      <c r="I20" s="364">
        <f t="shared" si="0"/>
        <v>0</v>
      </c>
    </row>
    <row r="21" spans="1:13" ht="20.100000000000001" customHeight="1" x14ac:dyDescent="0.3">
      <c r="A21" s="337">
        <f t="shared" ref="A21:A24" si="2">A20+1</f>
        <v>9</v>
      </c>
      <c r="B21" s="359"/>
      <c r="C21" s="360"/>
      <c r="D21" s="360"/>
      <c r="E21" s="360"/>
      <c r="F21" s="360"/>
      <c r="G21" s="360"/>
      <c r="H21" s="360"/>
      <c r="I21" s="364">
        <f t="shared" si="0"/>
        <v>0</v>
      </c>
    </row>
    <row r="22" spans="1:13" ht="20.100000000000001" customHeight="1" x14ac:dyDescent="0.3">
      <c r="A22" s="337">
        <f t="shared" si="2"/>
        <v>10</v>
      </c>
      <c r="B22" s="359"/>
      <c r="C22" s="360"/>
      <c r="D22" s="360"/>
      <c r="E22" s="360"/>
      <c r="F22" s="360"/>
      <c r="G22" s="360"/>
      <c r="H22" s="360"/>
      <c r="I22" s="364">
        <f t="shared" si="0"/>
        <v>0</v>
      </c>
    </row>
    <row r="23" spans="1:13" ht="20.100000000000001" customHeight="1" x14ac:dyDescent="0.3">
      <c r="A23" s="337">
        <f t="shared" si="2"/>
        <v>11</v>
      </c>
      <c r="B23" s="359"/>
      <c r="C23" s="360"/>
      <c r="D23" s="360"/>
      <c r="E23" s="360"/>
      <c r="F23" s="360"/>
      <c r="G23" s="360"/>
      <c r="H23" s="360"/>
      <c r="I23" s="364">
        <f t="shared" si="0"/>
        <v>0</v>
      </c>
    </row>
    <row r="24" spans="1:13" ht="20.100000000000001" customHeight="1" x14ac:dyDescent="0.3">
      <c r="A24" s="340">
        <f t="shared" si="2"/>
        <v>12</v>
      </c>
      <c r="B24" s="361"/>
      <c r="C24" s="362"/>
      <c r="D24" s="362"/>
      <c r="E24" s="362"/>
      <c r="F24" s="362"/>
      <c r="G24" s="362"/>
      <c r="H24" s="362"/>
      <c r="I24" s="365">
        <f t="shared" si="0"/>
        <v>0</v>
      </c>
    </row>
    <row r="25" spans="1:13" x14ac:dyDescent="0.3">
      <c r="A25" s="616"/>
      <c r="B25" s="596" t="s">
        <v>22</v>
      </c>
      <c r="C25" s="617">
        <f>SUM(C13:C24)</f>
        <v>0</v>
      </c>
      <c r="D25" s="617">
        <f t="shared" ref="D25:E25" si="3">SUM(D13:D24)</f>
        <v>0</v>
      </c>
      <c r="E25" s="617">
        <f t="shared" si="3"/>
        <v>0</v>
      </c>
      <c r="F25" s="617">
        <f>SUM(F13:F24)</f>
        <v>0</v>
      </c>
      <c r="G25" s="617">
        <f>SUM(G13:G24)</f>
        <v>0</v>
      </c>
      <c r="H25" s="617">
        <f>SUM(H13:H24)</f>
        <v>0</v>
      </c>
      <c r="I25" s="618">
        <f>SUM(I13:I24)</f>
        <v>0</v>
      </c>
    </row>
    <row r="26" spans="1:13" x14ac:dyDescent="0.3">
      <c r="A26" s="84"/>
      <c r="B26" s="566" t="s">
        <v>47</v>
      </c>
      <c r="C26" s="567"/>
      <c r="D26" s="567"/>
      <c r="E26" s="567"/>
      <c r="F26" s="567"/>
      <c r="G26" s="567"/>
      <c r="H26" s="567"/>
      <c r="I26" s="568"/>
      <c r="M26" s="85"/>
    </row>
    <row r="27" spans="1:13" x14ac:dyDescent="0.3">
      <c r="A27" s="51"/>
      <c r="B27" s="514" t="s">
        <v>23</v>
      </c>
      <c r="C27" s="514"/>
      <c r="D27" s="57"/>
      <c r="E27" s="57"/>
      <c r="F27" s="57"/>
      <c r="G27" s="57"/>
      <c r="H27" s="57"/>
      <c r="I27" s="7"/>
    </row>
    <row r="28" spans="1:13" x14ac:dyDescent="0.3">
      <c r="A28" s="51"/>
      <c r="B28" s="514" t="s">
        <v>24</v>
      </c>
      <c r="C28" s="514"/>
      <c r="D28" s="57"/>
      <c r="E28" s="57"/>
      <c r="F28" s="7"/>
      <c r="G28" s="7"/>
      <c r="H28" s="7"/>
      <c r="I28" s="7"/>
    </row>
    <row r="29" spans="1:13" x14ac:dyDescent="0.3">
      <c r="A29" s="51"/>
      <c r="B29" s="514" t="s">
        <v>25</v>
      </c>
      <c r="C29" s="514"/>
      <c r="D29" s="57"/>
      <c r="E29" s="57"/>
      <c r="F29" s="7"/>
      <c r="G29" s="7"/>
      <c r="H29" s="7"/>
      <c r="I29" s="7"/>
    </row>
    <row r="30" spans="1:13" ht="17.25" x14ac:dyDescent="0.3">
      <c r="A30" s="619"/>
      <c r="B30" s="620"/>
      <c r="C30" s="620"/>
      <c r="D30" s="620"/>
      <c r="E30" s="621"/>
      <c r="F30" s="509" t="s">
        <v>167</v>
      </c>
      <c r="G30" s="511"/>
      <c r="H30" s="511"/>
      <c r="I30" s="512"/>
    </row>
    <row r="31" spans="1:13" x14ac:dyDescent="0.3">
      <c r="A31" s="51"/>
      <c r="B31" s="514" t="s">
        <v>162</v>
      </c>
      <c r="C31" s="514"/>
      <c r="D31" s="190"/>
      <c r="E31" s="190"/>
      <c r="F31" s="569">
        <f>'MOF 2023-24'!I8</f>
        <v>0</v>
      </c>
      <c r="G31" s="569"/>
      <c r="H31" s="569"/>
      <c r="I31" s="570"/>
    </row>
    <row r="32" spans="1:13" x14ac:dyDescent="0.3">
      <c r="A32" s="51"/>
      <c r="B32" s="514" t="s">
        <v>98</v>
      </c>
      <c r="C32" s="514"/>
      <c r="D32" s="190"/>
      <c r="E32" s="190"/>
      <c r="F32" s="571">
        <f>I25</f>
        <v>0</v>
      </c>
      <c r="G32" s="571"/>
      <c r="H32" s="571"/>
      <c r="I32" s="572"/>
    </row>
    <row r="33" spans="1:19" x14ac:dyDescent="0.3">
      <c r="A33" s="51"/>
      <c r="B33" s="519" t="s">
        <v>118</v>
      </c>
      <c r="C33" s="519"/>
      <c r="D33" s="191"/>
      <c r="E33" s="191"/>
      <c r="F33" s="573">
        <f>F31-F32</f>
        <v>0</v>
      </c>
      <c r="G33" s="573"/>
      <c r="H33" s="573"/>
      <c r="I33" s="574"/>
    </row>
    <row r="34" spans="1:19" x14ac:dyDescent="0.3">
      <c r="A34" s="56"/>
      <c r="B34" s="7"/>
      <c r="C34" s="7"/>
      <c r="D34" s="7"/>
      <c r="E34" s="7"/>
      <c r="F34" s="7"/>
      <c r="G34" s="7"/>
      <c r="H34" s="7"/>
      <c r="I34" s="7"/>
    </row>
    <row r="35" spans="1:19" x14ac:dyDescent="0.3">
      <c r="A35" s="56"/>
      <c r="B35" s="7"/>
      <c r="C35" s="7"/>
      <c r="D35" s="7"/>
      <c r="E35" s="7"/>
      <c r="F35" s="7"/>
      <c r="G35" s="7"/>
      <c r="H35" s="7"/>
      <c r="I35" s="7"/>
    </row>
    <row r="36" spans="1:19" x14ac:dyDescent="0.3">
      <c r="A36" s="56"/>
      <c r="B36" s="56" t="str">
        <f>'MOF 2023-24'!C28</f>
        <v>Il Direttore SGA</v>
      </c>
      <c r="C36" s="56"/>
      <c r="D36" s="56"/>
      <c r="E36" s="56"/>
      <c r="F36" s="56"/>
      <c r="G36" s="56"/>
      <c r="H36" s="56" t="str">
        <f>'MOF 2023-24'!H28</f>
        <v>Il Dirigente Scolastico</v>
      </c>
      <c r="I36" s="21"/>
      <c r="J36" s="52"/>
      <c r="K36" s="52"/>
      <c r="L36" s="52"/>
      <c r="M36" s="52"/>
      <c r="N36" s="52"/>
      <c r="O36" s="52"/>
      <c r="P36" s="52"/>
      <c r="R36" s="52"/>
      <c r="S36" s="52"/>
    </row>
    <row r="37" spans="1:19" x14ac:dyDescent="0.3">
      <c r="A37" s="56"/>
      <c r="B37" s="7" t="str">
        <f>'MOF 2023-24'!C29</f>
        <v>Nome e Cognome</v>
      </c>
      <c r="C37" s="7"/>
      <c r="D37" s="7"/>
      <c r="E37" s="7"/>
      <c r="F37" s="7"/>
      <c r="G37" s="7"/>
      <c r="H37" s="7" t="str">
        <f>'MOF 2023-24'!H29</f>
        <v>Nome e Cognome</v>
      </c>
      <c r="I37" s="21"/>
      <c r="J37" s="52"/>
      <c r="K37" s="52"/>
      <c r="L37" s="52"/>
      <c r="M37" s="52"/>
      <c r="N37" s="52"/>
      <c r="O37" s="52"/>
      <c r="P37" s="52"/>
      <c r="R37" s="52"/>
      <c r="S37" s="52"/>
    </row>
    <row r="38" spans="1:19" x14ac:dyDescent="0.3">
      <c r="A38" s="56"/>
      <c r="B38" s="52"/>
      <c r="C38" s="52"/>
      <c r="D38" s="52"/>
      <c r="E38" s="52"/>
      <c r="F38" s="52"/>
      <c r="G38" s="52"/>
      <c r="H38" s="52"/>
      <c r="I38" s="52"/>
    </row>
    <row r="39" spans="1:19" x14ac:dyDescent="0.3">
      <c r="A39" s="56"/>
      <c r="B39" s="52"/>
      <c r="C39" s="52"/>
      <c r="D39" s="52"/>
      <c r="E39" s="52"/>
      <c r="F39" s="52"/>
      <c r="G39" s="52"/>
      <c r="H39" s="52"/>
      <c r="I39" s="52"/>
    </row>
    <row r="40" spans="1:19" x14ac:dyDescent="0.3">
      <c r="A40" s="56"/>
      <c r="B40" s="52"/>
      <c r="C40" s="52"/>
      <c r="D40" s="52"/>
      <c r="E40" s="52"/>
      <c r="F40" s="52"/>
      <c r="G40" s="52"/>
      <c r="H40" s="52"/>
      <c r="I40" s="52"/>
    </row>
    <row r="41" spans="1:19" x14ac:dyDescent="0.3">
      <c r="A41" s="56"/>
      <c r="B41" s="52"/>
      <c r="C41" s="52"/>
      <c r="D41" s="52"/>
      <c r="E41" s="52"/>
      <c r="F41" s="52"/>
      <c r="G41" s="52"/>
      <c r="H41" s="52"/>
      <c r="I41" s="52"/>
    </row>
    <row r="42" spans="1:19" x14ac:dyDescent="0.3">
      <c r="B42" s="52"/>
      <c r="C42" s="52"/>
      <c r="D42" s="52"/>
      <c r="E42" s="52"/>
      <c r="F42" s="52"/>
      <c r="G42" s="52"/>
      <c r="H42" s="52"/>
      <c r="I42" s="52"/>
    </row>
    <row r="43" spans="1:19" x14ac:dyDescent="0.3">
      <c r="B43" s="52"/>
      <c r="C43" s="52"/>
      <c r="D43" s="52"/>
      <c r="E43" s="52"/>
      <c r="F43" s="52"/>
      <c r="G43" s="52"/>
      <c r="H43" s="52"/>
      <c r="I43" s="52"/>
    </row>
    <row r="44" spans="1:19" x14ac:dyDescent="0.3">
      <c r="B44" s="52"/>
      <c r="C44" s="52"/>
      <c r="D44" s="52"/>
      <c r="E44" s="52"/>
      <c r="F44" s="52"/>
      <c r="G44" s="52"/>
      <c r="H44" s="52"/>
      <c r="I44" s="52"/>
    </row>
    <row r="45" spans="1:19" x14ac:dyDescent="0.3">
      <c r="B45" s="52"/>
      <c r="C45" s="52"/>
      <c r="D45" s="52"/>
      <c r="E45" s="52"/>
      <c r="F45" s="52"/>
      <c r="G45" s="52"/>
      <c r="H45" s="52"/>
      <c r="I45" s="52"/>
    </row>
    <row r="46" spans="1:19" x14ac:dyDescent="0.3">
      <c r="B46" s="52"/>
      <c r="C46" s="52"/>
      <c r="D46" s="52"/>
      <c r="E46" s="52"/>
      <c r="F46" s="52"/>
      <c r="G46" s="52"/>
      <c r="H46" s="52"/>
      <c r="I46" s="52"/>
    </row>
    <row r="47" spans="1:19" x14ac:dyDescent="0.3">
      <c r="B47" s="52"/>
      <c r="C47" s="52"/>
      <c r="D47" s="52"/>
      <c r="E47" s="52"/>
      <c r="F47" s="52"/>
      <c r="G47" s="52"/>
      <c r="H47" s="52"/>
      <c r="I47" s="52"/>
    </row>
    <row r="48" spans="1:19" x14ac:dyDescent="0.3">
      <c r="B48" s="52"/>
      <c r="C48" s="52"/>
      <c r="D48" s="52"/>
      <c r="E48" s="52"/>
      <c r="F48" s="52"/>
      <c r="G48" s="52"/>
      <c r="H48" s="52"/>
      <c r="I48" s="52"/>
    </row>
    <row r="49" spans="2:9" x14ac:dyDescent="0.3">
      <c r="B49" s="52"/>
      <c r="C49" s="52"/>
      <c r="D49" s="52"/>
      <c r="E49" s="52"/>
      <c r="F49" s="52"/>
      <c r="G49" s="52"/>
      <c r="H49" s="52"/>
      <c r="I49" s="52"/>
    </row>
    <row r="50" spans="2:9" x14ac:dyDescent="0.3">
      <c r="B50" s="52"/>
      <c r="C50" s="52"/>
      <c r="D50" s="52"/>
      <c r="E50" s="52"/>
      <c r="F50" s="52"/>
      <c r="G50" s="52"/>
      <c r="H50" s="52"/>
      <c r="I50" s="52"/>
    </row>
    <row r="51" spans="2:9" x14ac:dyDescent="0.3">
      <c r="B51" s="52"/>
      <c r="C51" s="52"/>
      <c r="D51" s="52"/>
      <c r="E51" s="52"/>
      <c r="F51" s="52"/>
      <c r="G51" s="52"/>
      <c r="H51" s="52"/>
      <c r="I51" s="52"/>
    </row>
    <row r="52" spans="2:9" x14ac:dyDescent="0.3">
      <c r="B52" s="52"/>
      <c r="C52" s="52"/>
      <c r="D52" s="52"/>
      <c r="E52" s="52"/>
      <c r="F52" s="52"/>
      <c r="G52" s="52"/>
      <c r="H52" s="52"/>
      <c r="I52" s="52"/>
    </row>
    <row r="53" spans="2:9" x14ac:dyDescent="0.3">
      <c r="B53" s="52"/>
      <c r="C53" s="52"/>
      <c r="D53" s="52"/>
      <c r="E53" s="52"/>
      <c r="F53" s="52"/>
      <c r="G53" s="52"/>
      <c r="H53" s="52"/>
      <c r="I53" s="52"/>
    </row>
    <row r="54" spans="2:9" x14ac:dyDescent="0.3">
      <c r="B54" s="52"/>
      <c r="C54" s="52"/>
      <c r="D54" s="52"/>
      <c r="E54" s="52"/>
      <c r="F54" s="52"/>
      <c r="G54" s="52"/>
      <c r="H54" s="52"/>
      <c r="I54" s="52"/>
    </row>
    <row r="55" spans="2:9" x14ac:dyDescent="0.3">
      <c r="B55" s="52"/>
      <c r="C55" s="52"/>
      <c r="D55" s="52"/>
      <c r="E55" s="52"/>
      <c r="F55" s="52"/>
      <c r="G55" s="52"/>
      <c r="H55" s="52"/>
      <c r="I55" s="52"/>
    </row>
    <row r="56" spans="2:9" x14ac:dyDescent="0.3">
      <c r="B56" s="52"/>
      <c r="C56" s="52"/>
      <c r="D56" s="52"/>
      <c r="E56" s="52"/>
      <c r="F56" s="52"/>
      <c r="G56" s="52"/>
      <c r="H56" s="52"/>
      <c r="I56" s="52"/>
    </row>
    <row r="57" spans="2:9" x14ac:dyDescent="0.3">
      <c r="B57" s="52"/>
      <c r="C57" s="52"/>
      <c r="D57" s="52"/>
      <c r="E57" s="52"/>
      <c r="F57" s="52"/>
      <c r="G57" s="52"/>
      <c r="H57" s="52"/>
      <c r="I57" s="52"/>
    </row>
    <row r="58" spans="2:9" x14ac:dyDescent="0.3">
      <c r="B58" s="52"/>
      <c r="C58" s="52"/>
      <c r="D58" s="52"/>
      <c r="E58" s="52"/>
      <c r="F58" s="52"/>
      <c r="G58" s="52"/>
      <c r="H58" s="52"/>
      <c r="I58" s="52"/>
    </row>
    <row r="59" spans="2:9" x14ac:dyDescent="0.3">
      <c r="B59" s="52"/>
      <c r="C59" s="52"/>
      <c r="D59" s="52"/>
      <c r="E59" s="52"/>
      <c r="F59" s="52"/>
      <c r="G59" s="52"/>
      <c r="H59" s="52"/>
      <c r="I59" s="52"/>
    </row>
    <row r="60" spans="2:9" x14ac:dyDescent="0.3">
      <c r="B60" s="52"/>
      <c r="C60" s="52"/>
      <c r="D60" s="52"/>
      <c r="E60" s="52"/>
      <c r="F60" s="52"/>
      <c r="G60" s="52"/>
      <c r="H60" s="52"/>
      <c r="I60" s="52"/>
    </row>
    <row r="61" spans="2:9" x14ac:dyDescent="0.3">
      <c r="B61" s="52"/>
      <c r="C61" s="52"/>
      <c r="D61" s="52"/>
      <c r="E61" s="52"/>
      <c r="F61" s="52"/>
      <c r="G61" s="52"/>
      <c r="H61" s="52"/>
      <c r="I61" s="52"/>
    </row>
    <row r="62" spans="2:9" x14ac:dyDescent="0.3">
      <c r="B62" s="52"/>
      <c r="C62" s="52"/>
      <c r="D62" s="52"/>
      <c r="E62" s="52"/>
      <c r="F62" s="52"/>
      <c r="G62" s="52"/>
      <c r="H62" s="52"/>
      <c r="I62" s="52"/>
    </row>
    <row r="63" spans="2:9" x14ac:dyDescent="0.3">
      <c r="B63" s="52"/>
      <c r="C63" s="52"/>
      <c r="D63" s="52"/>
      <c r="E63" s="52"/>
      <c r="F63" s="52"/>
      <c r="G63" s="52"/>
      <c r="H63" s="52"/>
      <c r="I63" s="52"/>
    </row>
    <row r="64" spans="2:9" x14ac:dyDescent="0.3">
      <c r="B64" s="52"/>
      <c r="C64" s="52"/>
      <c r="D64" s="52"/>
      <c r="E64" s="52"/>
      <c r="F64" s="52"/>
      <c r="G64" s="52"/>
      <c r="H64" s="52"/>
      <c r="I64" s="52"/>
    </row>
    <row r="65" spans="2:9" x14ac:dyDescent="0.3">
      <c r="B65" s="52"/>
      <c r="C65" s="52"/>
      <c r="D65" s="52"/>
      <c r="E65" s="52"/>
      <c r="F65" s="52"/>
      <c r="G65" s="52"/>
      <c r="H65" s="52"/>
      <c r="I65" s="52"/>
    </row>
    <row r="66" spans="2:9" x14ac:dyDescent="0.3">
      <c r="B66" s="52"/>
      <c r="C66" s="52"/>
      <c r="D66" s="52"/>
      <c r="E66" s="52"/>
      <c r="F66" s="52"/>
      <c r="G66" s="52"/>
      <c r="H66" s="52"/>
      <c r="I66" s="52"/>
    </row>
    <row r="67" spans="2:9" x14ac:dyDescent="0.3">
      <c r="B67" s="52"/>
      <c r="C67" s="52"/>
      <c r="D67" s="52"/>
      <c r="E67" s="52"/>
      <c r="F67" s="52"/>
      <c r="G67" s="52"/>
      <c r="H67" s="52"/>
      <c r="I67" s="52"/>
    </row>
    <row r="68" spans="2:9" x14ac:dyDescent="0.3">
      <c r="B68" s="52"/>
      <c r="C68" s="52"/>
      <c r="D68" s="52"/>
      <c r="E68" s="52"/>
      <c r="F68" s="52"/>
      <c r="G68" s="52"/>
      <c r="H68" s="52"/>
      <c r="I68" s="52"/>
    </row>
    <row r="69" spans="2:9" x14ac:dyDescent="0.3">
      <c r="B69" s="52"/>
      <c r="C69" s="52"/>
      <c r="D69" s="52"/>
      <c r="E69" s="52"/>
      <c r="F69" s="52"/>
      <c r="G69" s="52"/>
      <c r="H69" s="52"/>
      <c r="I69" s="52"/>
    </row>
    <row r="70" spans="2:9" x14ac:dyDescent="0.3">
      <c r="B70" s="52"/>
      <c r="C70" s="52"/>
      <c r="D70" s="52"/>
      <c r="E70" s="52"/>
      <c r="F70" s="52"/>
      <c r="G70" s="52"/>
      <c r="H70" s="52"/>
      <c r="I70" s="52"/>
    </row>
    <row r="71" spans="2:9" x14ac:dyDescent="0.3">
      <c r="B71" s="52"/>
      <c r="C71" s="52"/>
      <c r="D71" s="52"/>
      <c r="E71" s="52"/>
      <c r="F71" s="52"/>
      <c r="G71" s="52"/>
      <c r="H71" s="52"/>
      <c r="I71" s="52"/>
    </row>
    <row r="72" spans="2:9" x14ac:dyDescent="0.3">
      <c r="B72" s="52"/>
      <c r="C72" s="52"/>
      <c r="D72" s="52"/>
      <c r="E72" s="52"/>
      <c r="F72" s="52"/>
      <c r="G72" s="52"/>
      <c r="H72" s="52"/>
      <c r="I72" s="52"/>
    </row>
    <row r="73" spans="2:9" x14ac:dyDescent="0.3">
      <c r="B73" s="52"/>
      <c r="C73" s="52"/>
      <c r="D73" s="52"/>
      <c r="E73" s="52"/>
      <c r="F73" s="52"/>
      <c r="G73" s="52"/>
      <c r="H73" s="52"/>
      <c r="I73" s="52"/>
    </row>
    <row r="74" spans="2:9" x14ac:dyDescent="0.3">
      <c r="B74" s="52"/>
      <c r="C74" s="52"/>
      <c r="D74" s="52"/>
      <c r="E74" s="52"/>
      <c r="F74" s="52"/>
      <c r="G74" s="52"/>
      <c r="H74" s="52"/>
      <c r="I74" s="52"/>
    </row>
    <row r="75" spans="2:9" x14ac:dyDescent="0.3">
      <c r="B75" s="52"/>
      <c r="C75" s="52"/>
      <c r="D75" s="52"/>
      <c r="E75" s="52"/>
      <c r="F75" s="52"/>
      <c r="G75" s="52"/>
      <c r="H75" s="52"/>
      <c r="I75" s="52"/>
    </row>
    <row r="76" spans="2:9" x14ac:dyDescent="0.3">
      <c r="B76" s="52"/>
      <c r="C76" s="52"/>
      <c r="D76" s="52"/>
      <c r="E76" s="52"/>
      <c r="F76" s="52"/>
      <c r="G76" s="52"/>
      <c r="H76" s="52"/>
      <c r="I76" s="52"/>
    </row>
    <row r="77" spans="2:9" x14ac:dyDescent="0.3">
      <c r="B77" s="52"/>
      <c r="C77" s="52"/>
      <c r="D77" s="52"/>
      <c r="E77" s="52"/>
      <c r="F77" s="52"/>
      <c r="G77" s="52"/>
      <c r="H77" s="52"/>
      <c r="I77" s="52"/>
    </row>
    <row r="78" spans="2:9" x14ac:dyDescent="0.3">
      <c r="B78" s="52"/>
      <c r="C78" s="52"/>
      <c r="D78" s="52"/>
      <c r="E78" s="52"/>
      <c r="F78" s="52"/>
      <c r="G78" s="52"/>
      <c r="H78" s="52"/>
      <c r="I78" s="52"/>
    </row>
    <row r="79" spans="2:9" x14ac:dyDescent="0.3">
      <c r="B79" s="52"/>
      <c r="C79" s="52"/>
      <c r="D79" s="52"/>
      <c r="E79" s="52"/>
      <c r="F79" s="52"/>
      <c r="G79" s="52"/>
      <c r="H79" s="52"/>
      <c r="I79" s="52"/>
    </row>
    <row r="80" spans="2:9" x14ac:dyDescent="0.3">
      <c r="B80" s="52"/>
      <c r="C80" s="52"/>
      <c r="D80" s="52"/>
      <c r="E80" s="52"/>
      <c r="F80" s="52"/>
      <c r="G80" s="52"/>
      <c r="H80" s="52"/>
      <c r="I80" s="52"/>
    </row>
    <row r="81" spans="2:9" x14ac:dyDescent="0.3">
      <c r="B81" s="52"/>
      <c r="C81" s="52"/>
      <c r="D81" s="52"/>
      <c r="E81" s="52"/>
      <c r="F81" s="52"/>
      <c r="G81" s="52"/>
      <c r="H81" s="52"/>
      <c r="I81" s="52"/>
    </row>
    <row r="82" spans="2:9" x14ac:dyDescent="0.3">
      <c r="B82" s="52"/>
      <c r="C82" s="52"/>
      <c r="D82" s="52"/>
      <c r="E82" s="52"/>
      <c r="F82" s="52"/>
      <c r="G82" s="52"/>
      <c r="H82" s="52"/>
      <c r="I82" s="52"/>
    </row>
    <row r="83" spans="2:9" x14ac:dyDescent="0.3">
      <c r="B83" s="52"/>
      <c r="C83" s="52"/>
      <c r="D83" s="52"/>
      <c r="E83" s="52"/>
      <c r="F83" s="52"/>
      <c r="G83" s="52"/>
      <c r="H83" s="52"/>
      <c r="I83" s="52"/>
    </row>
    <row r="84" spans="2:9" x14ac:dyDescent="0.3">
      <c r="B84" s="52"/>
      <c r="C84" s="52"/>
      <c r="D84" s="52"/>
      <c r="E84" s="52"/>
      <c r="F84" s="52"/>
      <c r="G84" s="52"/>
      <c r="H84" s="52"/>
      <c r="I84" s="52"/>
    </row>
    <row r="85" spans="2:9" x14ac:dyDescent="0.3">
      <c r="B85" s="52"/>
      <c r="C85" s="52"/>
      <c r="D85" s="52"/>
      <c r="E85" s="52"/>
      <c r="F85" s="52"/>
      <c r="G85" s="52"/>
      <c r="H85" s="52"/>
      <c r="I85" s="52"/>
    </row>
    <row r="86" spans="2:9" x14ac:dyDescent="0.3">
      <c r="B86" s="52"/>
      <c r="C86" s="52"/>
      <c r="D86" s="52"/>
      <c r="E86" s="52"/>
      <c r="F86" s="52"/>
      <c r="G86" s="52"/>
      <c r="H86" s="52"/>
      <c r="I86" s="52"/>
    </row>
    <row r="87" spans="2:9" x14ac:dyDescent="0.3">
      <c r="B87" s="52"/>
      <c r="C87" s="52"/>
      <c r="D87" s="52"/>
      <c r="E87" s="52"/>
      <c r="F87" s="52"/>
      <c r="G87" s="52"/>
      <c r="H87" s="52"/>
      <c r="I87" s="52"/>
    </row>
    <row r="88" spans="2:9" x14ac:dyDescent="0.3">
      <c r="B88" s="52"/>
      <c r="C88" s="52"/>
      <c r="D88" s="52"/>
      <c r="E88" s="52"/>
      <c r="F88" s="52"/>
      <c r="G88" s="52"/>
      <c r="H88" s="52"/>
      <c r="I88" s="52"/>
    </row>
    <row r="89" spans="2:9" x14ac:dyDescent="0.3">
      <c r="B89" s="52"/>
      <c r="C89" s="52"/>
      <c r="D89" s="52"/>
      <c r="E89" s="52"/>
      <c r="F89" s="52"/>
      <c r="G89" s="52"/>
      <c r="H89" s="52"/>
      <c r="I89" s="52"/>
    </row>
    <row r="90" spans="2:9" x14ac:dyDescent="0.3">
      <c r="B90" s="52"/>
      <c r="C90" s="52"/>
      <c r="D90" s="52"/>
      <c r="E90" s="52"/>
      <c r="F90" s="52"/>
      <c r="G90" s="52"/>
      <c r="H90" s="52"/>
      <c r="I90" s="52"/>
    </row>
    <row r="91" spans="2:9" x14ac:dyDescent="0.3">
      <c r="B91" s="52"/>
      <c r="C91" s="52"/>
      <c r="D91" s="52"/>
      <c r="E91" s="52"/>
      <c r="F91" s="52"/>
      <c r="G91" s="52"/>
      <c r="H91" s="52"/>
      <c r="I91" s="52"/>
    </row>
    <row r="92" spans="2:9" x14ac:dyDescent="0.3">
      <c r="B92" s="52"/>
      <c r="C92" s="52"/>
      <c r="D92" s="52"/>
      <c r="E92" s="52"/>
      <c r="F92" s="52"/>
      <c r="G92" s="52"/>
      <c r="H92" s="52"/>
      <c r="I92" s="52"/>
    </row>
    <row r="93" spans="2:9" x14ac:dyDescent="0.3">
      <c r="B93" s="52"/>
      <c r="C93" s="52"/>
      <c r="D93" s="52"/>
      <c r="E93" s="52"/>
      <c r="F93" s="52"/>
      <c r="G93" s="52"/>
      <c r="H93" s="52"/>
      <c r="I93" s="52"/>
    </row>
    <row r="94" spans="2:9" x14ac:dyDescent="0.3">
      <c r="B94" s="52"/>
      <c r="C94" s="52"/>
      <c r="D94" s="52"/>
      <c r="E94" s="52"/>
      <c r="F94" s="52"/>
      <c r="G94" s="52"/>
      <c r="H94" s="52"/>
      <c r="I94" s="52"/>
    </row>
    <row r="95" spans="2:9" x14ac:dyDescent="0.3">
      <c r="B95" s="52"/>
      <c r="C95" s="52"/>
      <c r="D95" s="52"/>
      <c r="E95" s="52"/>
      <c r="F95" s="52"/>
      <c r="G95" s="52"/>
      <c r="H95" s="52"/>
      <c r="I95" s="52"/>
    </row>
    <row r="96" spans="2:9" x14ac:dyDescent="0.3">
      <c r="B96" s="52"/>
      <c r="C96" s="52"/>
      <c r="D96" s="52"/>
      <c r="E96" s="52"/>
      <c r="F96" s="52"/>
      <c r="G96" s="52"/>
      <c r="H96" s="52"/>
      <c r="I96" s="52"/>
    </row>
    <row r="97" spans="2:9" x14ac:dyDescent="0.3">
      <c r="B97" s="52"/>
      <c r="C97" s="52"/>
      <c r="D97" s="52"/>
      <c r="E97" s="52"/>
      <c r="F97" s="52"/>
      <c r="G97" s="52"/>
      <c r="H97" s="52"/>
      <c r="I97" s="52"/>
    </row>
    <row r="98" spans="2:9" x14ac:dyDescent="0.3">
      <c r="B98" s="52"/>
      <c r="C98" s="52"/>
      <c r="D98" s="52"/>
      <c r="E98" s="52"/>
      <c r="F98" s="52"/>
      <c r="G98" s="52"/>
      <c r="H98" s="52"/>
      <c r="I98" s="52"/>
    </row>
    <row r="99" spans="2:9" x14ac:dyDescent="0.3">
      <c r="B99" s="52"/>
      <c r="C99" s="52"/>
      <c r="D99" s="52"/>
      <c r="E99" s="52"/>
      <c r="F99" s="52"/>
      <c r="G99" s="52"/>
      <c r="H99" s="52"/>
      <c r="I99" s="52"/>
    </row>
    <row r="100" spans="2:9" x14ac:dyDescent="0.3">
      <c r="B100" s="52"/>
      <c r="C100" s="52"/>
      <c r="D100" s="52"/>
      <c r="E100" s="52"/>
      <c r="F100" s="52"/>
      <c r="G100" s="52"/>
      <c r="H100" s="52"/>
      <c r="I100" s="52"/>
    </row>
    <row r="101" spans="2:9" x14ac:dyDescent="0.3">
      <c r="B101" s="52"/>
      <c r="C101" s="52"/>
      <c r="D101" s="52"/>
      <c r="E101" s="52"/>
      <c r="F101" s="52"/>
      <c r="G101" s="52"/>
      <c r="H101" s="52"/>
      <c r="I101" s="52"/>
    </row>
    <row r="102" spans="2:9" x14ac:dyDescent="0.3">
      <c r="B102" s="52"/>
      <c r="C102" s="52"/>
      <c r="D102" s="52"/>
      <c r="E102" s="52"/>
      <c r="F102" s="52"/>
      <c r="G102" s="52"/>
      <c r="H102" s="52"/>
      <c r="I102" s="52"/>
    </row>
    <row r="103" spans="2:9" x14ac:dyDescent="0.3">
      <c r="B103" s="52"/>
      <c r="C103" s="52"/>
      <c r="D103" s="52"/>
      <c r="E103" s="52"/>
      <c r="F103" s="52"/>
      <c r="G103" s="52"/>
      <c r="H103" s="52"/>
      <c r="I103" s="52"/>
    </row>
    <row r="104" spans="2:9" x14ac:dyDescent="0.3">
      <c r="B104" s="52"/>
      <c r="C104" s="52"/>
      <c r="D104" s="52"/>
      <c r="E104" s="52"/>
      <c r="F104" s="52"/>
      <c r="G104" s="52"/>
      <c r="H104" s="52"/>
      <c r="I104" s="52"/>
    </row>
    <row r="105" spans="2:9" x14ac:dyDescent="0.3">
      <c r="B105" s="52"/>
      <c r="C105" s="52"/>
      <c r="D105" s="52"/>
      <c r="E105" s="52"/>
      <c r="F105" s="52"/>
      <c r="G105" s="52"/>
      <c r="H105" s="52"/>
      <c r="I105" s="52"/>
    </row>
    <row r="106" spans="2:9" x14ac:dyDescent="0.3">
      <c r="B106" s="52"/>
      <c r="C106" s="52"/>
      <c r="D106" s="52"/>
      <c r="E106" s="52"/>
      <c r="F106" s="52"/>
      <c r="G106" s="52"/>
      <c r="H106" s="52"/>
      <c r="I106" s="52"/>
    </row>
    <row r="107" spans="2:9" x14ac:dyDescent="0.3">
      <c r="B107" s="52"/>
      <c r="C107" s="52"/>
      <c r="D107" s="52"/>
      <c r="E107" s="52"/>
      <c r="F107" s="52"/>
      <c r="G107" s="52"/>
      <c r="H107" s="52"/>
      <c r="I107" s="52"/>
    </row>
    <row r="108" spans="2:9" x14ac:dyDescent="0.3">
      <c r="B108" s="52"/>
      <c r="C108" s="52"/>
      <c r="D108" s="52"/>
      <c r="E108" s="52"/>
      <c r="F108" s="52"/>
      <c r="G108" s="52"/>
      <c r="H108" s="52"/>
      <c r="I108" s="52"/>
    </row>
    <row r="109" spans="2:9" x14ac:dyDescent="0.3">
      <c r="B109" s="52"/>
      <c r="C109" s="52"/>
      <c r="D109" s="52"/>
      <c r="E109" s="52"/>
      <c r="F109" s="52"/>
      <c r="G109" s="52"/>
      <c r="H109" s="52"/>
      <c r="I109" s="52"/>
    </row>
    <row r="110" spans="2:9" x14ac:dyDescent="0.3">
      <c r="B110" s="52"/>
      <c r="C110" s="52"/>
      <c r="D110" s="52"/>
      <c r="E110" s="52"/>
      <c r="F110" s="52"/>
      <c r="G110" s="52"/>
      <c r="H110" s="52"/>
      <c r="I110" s="52"/>
    </row>
    <row r="111" spans="2:9" x14ac:dyDescent="0.3">
      <c r="B111" s="52"/>
      <c r="C111" s="52"/>
      <c r="D111" s="52"/>
      <c r="E111" s="52"/>
      <c r="F111" s="52"/>
      <c r="G111" s="52"/>
      <c r="H111" s="52"/>
      <c r="I111" s="52"/>
    </row>
    <row r="112" spans="2:9" x14ac:dyDescent="0.3">
      <c r="B112" s="52"/>
      <c r="C112" s="52"/>
      <c r="D112" s="52"/>
      <c r="E112" s="52"/>
      <c r="F112" s="52"/>
      <c r="G112" s="52"/>
      <c r="H112" s="52"/>
      <c r="I112" s="52"/>
    </row>
    <row r="113" spans="2:9" x14ac:dyDescent="0.3">
      <c r="B113" s="52"/>
      <c r="C113" s="52"/>
      <c r="D113" s="52"/>
      <c r="E113" s="52"/>
      <c r="F113" s="52"/>
      <c r="G113" s="52"/>
      <c r="H113" s="52"/>
      <c r="I113" s="52"/>
    </row>
    <row r="114" spans="2:9" x14ac:dyDescent="0.3">
      <c r="B114" s="52"/>
      <c r="C114" s="52"/>
      <c r="D114" s="52"/>
      <c r="E114" s="52"/>
      <c r="F114" s="52"/>
      <c r="G114" s="52"/>
      <c r="H114" s="52"/>
      <c r="I114" s="52"/>
    </row>
    <row r="115" spans="2:9" x14ac:dyDescent="0.3">
      <c r="B115" s="52"/>
      <c r="C115" s="52"/>
      <c r="D115" s="52"/>
      <c r="E115" s="52"/>
      <c r="F115" s="52"/>
      <c r="G115" s="52"/>
      <c r="H115" s="52"/>
      <c r="I115" s="52"/>
    </row>
    <row r="116" spans="2:9" x14ac:dyDescent="0.3">
      <c r="B116" s="52"/>
      <c r="C116" s="52"/>
      <c r="D116" s="52"/>
      <c r="E116" s="52"/>
      <c r="F116" s="52"/>
      <c r="G116" s="52"/>
      <c r="H116" s="52"/>
      <c r="I116" s="52"/>
    </row>
    <row r="117" spans="2:9" x14ac:dyDescent="0.3">
      <c r="B117" s="52"/>
      <c r="C117" s="52"/>
      <c r="D117" s="52"/>
      <c r="E117" s="52"/>
      <c r="F117" s="52"/>
      <c r="G117" s="52"/>
      <c r="H117" s="52"/>
      <c r="I117" s="52"/>
    </row>
    <row r="118" spans="2:9" x14ac:dyDescent="0.3">
      <c r="B118" s="52"/>
      <c r="C118" s="52"/>
      <c r="D118" s="52"/>
      <c r="E118" s="52"/>
      <c r="F118" s="52"/>
      <c r="G118" s="52"/>
      <c r="H118" s="52"/>
      <c r="I118" s="52"/>
    </row>
    <row r="119" spans="2:9" x14ac:dyDescent="0.3">
      <c r="B119" s="52"/>
      <c r="C119" s="52"/>
      <c r="D119" s="52"/>
      <c r="E119" s="52"/>
      <c r="F119" s="52"/>
      <c r="G119" s="52"/>
      <c r="H119" s="52"/>
      <c r="I119" s="52"/>
    </row>
    <row r="120" spans="2:9" x14ac:dyDescent="0.3">
      <c r="B120" s="52"/>
      <c r="C120" s="52"/>
      <c r="D120" s="52"/>
      <c r="E120" s="52"/>
      <c r="F120" s="52"/>
      <c r="G120" s="52"/>
      <c r="H120" s="52"/>
      <c r="I120" s="52"/>
    </row>
    <row r="121" spans="2:9" x14ac:dyDescent="0.3">
      <c r="B121" s="52"/>
      <c r="C121" s="52"/>
      <c r="D121" s="52"/>
      <c r="E121" s="52"/>
      <c r="F121" s="52"/>
      <c r="G121" s="52"/>
      <c r="H121" s="52"/>
      <c r="I121" s="52"/>
    </row>
    <row r="122" spans="2:9" x14ac:dyDescent="0.3">
      <c r="B122" s="52"/>
      <c r="C122" s="52"/>
      <c r="D122" s="52"/>
      <c r="E122" s="52"/>
      <c r="F122" s="52"/>
      <c r="G122" s="52"/>
      <c r="H122" s="52"/>
      <c r="I122" s="52"/>
    </row>
    <row r="123" spans="2:9" x14ac:dyDescent="0.3">
      <c r="B123" s="52"/>
      <c r="C123" s="52"/>
      <c r="D123" s="52"/>
      <c r="E123" s="52"/>
      <c r="F123" s="52"/>
      <c r="G123" s="52"/>
      <c r="H123" s="52"/>
      <c r="I123" s="52"/>
    </row>
    <row r="124" spans="2:9" x14ac:dyDescent="0.3">
      <c r="B124" s="52"/>
      <c r="C124" s="52"/>
      <c r="D124" s="52"/>
      <c r="E124" s="52"/>
      <c r="F124" s="52"/>
      <c r="G124" s="52"/>
      <c r="H124" s="52"/>
      <c r="I124" s="52"/>
    </row>
    <row r="125" spans="2:9" x14ac:dyDescent="0.3">
      <c r="B125" s="52"/>
      <c r="C125" s="52"/>
      <c r="D125" s="52"/>
      <c r="E125" s="52"/>
      <c r="F125" s="52"/>
      <c r="G125" s="52"/>
      <c r="H125" s="52"/>
      <c r="I125" s="52"/>
    </row>
    <row r="126" spans="2:9" x14ac:dyDescent="0.3">
      <c r="B126" s="52"/>
      <c r="C126" s="52"/>
      <c r="D126" s="52"/>
      <c r="E126" s="52"/>
      <c r="F126" s="52"/>
      <c r="G126" s="52"/>
      <c r="H126" s="52"/>
      <c r="I126" s="52"/>
    </row>
    <row r="127" spans="2:9" x14ac:dyDescent="0.3">
      <c r="B127" s="52"/>
      <c r="C127" s="52"/>
      <c r="D127" s="52"/>
      <c r="E127" s="52"/>
      <c r="F127" s="52"/>
      <c r="G127" s="52"/>
      <c r="H127" s="52"/>
      <c r="I127" s="52"/>
    </row>
    <row r="128" spans="2:9" x14ac:dyDescent="0.3">
      <c r="B128" s="52"/>
      <c r="C128" s="52"/>
      <c r="D128" s="52"/>
      <c r="E128" s="52"/>
      <c r="F128" s="52"/>
      <c r="G128" s="52"/>
      <c r="H128" s="52"/>
      <c r="I128" s="52"/>
    </row>
    <row r="129" spans="2:9" x14ac:dyDescent="0.3">
      <c r="B129" s="52"/>
      <c r="C129" s="52"/>
      <c r="D129" s="52"/>
      <c r="E129" s="52"/>
      <c r="F129" s="52"/>
      <c r="G129" s="52"/>
      <c r="H129" s="52"/>
      <c r="I129" s="52"/>
    </row>
    <row r="130" spans="2:9" x14ac:dyDescent="0.3">
      <c r="B130" s="52"/>
      <c r="C130" s="52"/>
      <c r="D130" s="52"/>
      <c r="E130" s="52"/>
      <c r="F130" s="52"/>
      <c r="G130" s="52"/>
      <c r="H130" s="52"/>
      <c r="I130" s="52"/>
    </row>
    <row r="131" spans="2:9" x14ac:dyDescent="0.3">
      <c r="B131" s="52"/>
      <c r="C131" s="52"/>
      <c r="D131" s="52"/>
      <c r="E131" s="52"/>
      <c r="F131" s="52"/>
      <c r="G131" s="52"/>
      <c r="H131" s="52"/>
      <c r="I131" s="52"/>
    </row>
    <row r="132" spans="2:9" x14ac:dyDescent="0.3">
      <c r="B132" s="52"/>
      <c r="C132" s="52"/>
      <c r="D132" s="52"/>
      <c r="E132" s="52"/>
      <c r="F132" s="52"/>
      <c r="G132" s="52"/>
      <c r="H132" s="52"/>
      <c r="I132" s="52"/>
    </row>
    <row r="133" spans="2:9" x14ac:dyDescent="0.3">
      <c r="B133" s="52"/>
      <c r="C133" s="52"/>
      <c r="D133" s="52"/>
      <c r="E133" s="52"/>
      <c r="F133" s="52"/>
      <c r="G133" s="52"/>
      <c r="H133" s="52"/>
      <c r="I133" s="52"/>
    </row>
    <row r="134" spans="2:9" x14ac:dyDescent="0.3">
      <c r="B134" s="52"/>
      <c r="C134" s="52"/>
      <c r="D134" s="52"/>
      <c r="E134" s="52"/>
      <c r="F134" s="52"/>
      <c r="G134" s="52"/>
      <c r="H134" s="52"/>
      <c r="I134" s="52"/>
    </row>
    <row r="135" spans="2:9" x14ac:dyDescent="0.3">
      <c r="B135" s="52"/>
      <c r="C135" s="52"/>
      <c r="D135" s="52"/>
      <c r="E135" s="52"/>
      <c r="F135" s="52"/>
      <c r="G135" s="52"/>
      <c r="H135" s="52"/>
      <c r="I135" s="52"/>
    </row>
    <row r="136" spans="2:9" x14ac:dyDescent="0.3">
      <c r="B136" s="52"/>
      <c r="C136" s="52"/>
      <c r="D136" s="52"/>
      <c r="E136" s="52"/>
      <c r="F136" s="52"/>
      <c r="G136" s="52"/>
      <c r="H136" s="52"/>
      <c r="I136" s="52"/>
    </row>
    <row r="137" spans="2:9" x14ac:dyDescent="0.3">
      <c r="B137" s="52"/>
      <c r="C137" s="52"/>
      <c r="D137" s="52"/>
      <c r="E137" s="52"/>
      <c r="F137" s="52"/>
      <c r="G137" s="52"/>
      <c r="H137" s="52"/>
      <c r="I137" s="52"/>
    </row>
    <row r="138" spans="2:9" x14ac:dyDescent="0.3">
      <c r="B138" s="52"/>
      <c r="C138" s="52"/>
      <c r="D138" s="52"/>
      <c r="E138" s="52"/>
      <c r="F138" s="52"/>
      <c r="G138" s="52"/>
      <c r="H138" s="52"/>
      <c r="I138" s="52"/>
    </row>
    <row r="139" spans="2:9" x14ac:dyDescent="0.3">
      <c r="B139" s="52"/>
      <c r="C139" s="52"/>
      <c r="D139" s="52"/>
      <c r="E139" s="52"/>
      <c r="F139" s="52"/>
      <c r="G139" s="52"/>
      <c r="H139" s="52"/>
      <c r="I139" s="52"/>
    </row>
    <row r="140" spans="2:9" x14ac:dyDescent="0.3">
      <c r="B140" s="52"/>
      <c r="C140" s="52"/>
      <c r="D140" s="52"/>
      <c r="E140" s="52"/>
      <c r="F140" s="52"/>
      <c r="G140" s="52"/>
      <c r="H140" s="52"/>
      <c r="I140" s="52"/>
    </row>
    <row r="141" spans="2:9" x14ac:dyDescent="0.3">
      <c r="B141" s="52"/>
      <c r="C141" s="52"/>
      <c r="D141" s="52"/>
      <c r="E141" s="52"/>
      <c r="F141" s="52"/>
      <c r="G141" s="52"/>
      <c r="H141" s="52"/>
      <c r="I141" s="52"/>
    </row>
    <row r="142" spans="2:9" x14ac:dyDescent="0.3">
      <c r="B142" s="52"/>
      <c r="C142" s="52"/>
      <c r="D142" s="52"/>
      <c r="E142" s="52"/>
      <c r="F142" s="52"/>
      <c r="G142" s="52"/>
      <c r="H142" s="52"/>
      <c r="I142" s="52"/>
    </row>
    <row r="143" spans="2:9" x14ac:dyDescent="0.3">
      <c r="B143" s="52"/>
      <c r="C143" s="52"/>
      <c r="D143" s="52"/>
      <c r="E143" s="52"/>
      <c r="F143" s="52"/>
      <c r="G143" s="52"/>
      <c r="H143" s="52"/>
      <c r="I143" s="52"/>
    </row>
    <row r="144" spans="2:9" x14ac:dyDescent="0.3">
      <c r="B144" s="52"/>
      <c r="C144" s="52"/>
      <c r="D144" s="52"/>
      <c r="E144" s="52"/>
      <c r="F144" s="52"/>
      <c r="G144" s="52"/>
      <c r="H144" s="52"/>
      <c r="I144" s="52"/>
    </row>
    <row r="145" spans="2:9" x14ac:dyDescent="0.3">
      <c r="B145" s="52"/>
      <c r="C145" s="52"/>
      <c r="D145" s="52"/>
      <c r="E145" s="52"/>
      <c r="F145" s="52"/>
      <c r="G145" s="52"/>
      <c r="H145" s="52"/>
      <c r="I145" s="52"/>
    </row>
    <row r="146" spans="2:9" x14ac:dyDescent="0.3">
      <c r="B146" s="52"/>
      <c r="C146" s="52"/>
      <c r="D146" s="52"/>
      <c r="E146" s="52"/>
      <c r="F146" s="52"/>
      <c r="G146" s="52"/>
      <c r="H146" s="52"/>
      <c r="I146" s="52"/>
    </row>
    <row r="147" spans="2:9" x14ac:dyDescent="0.3">
      <c r="B147" s="52"/>
      <c r="C147" s="52"/>
      <c r="D147" s="52"/>
      <c r="E147" s="52"/>
      <c r="F147" s="52"/>
      <c r="G147" s="52"/>
      <c r="H147" s="52"/>
      <c r="I147" s="52"/>
    </row>
    <row r="148" spans="2:9" x14ac:dyDescent="0.3">
      <c r="B148" s="52"/>
      <c r="C148" s="52"/>
      <c r="D148" s="52"/>
      <c r="E148" s="52"/>
      <c r="F148" s="52"/>
      <c r="G148" s="52"/>
      <c r="H148" s="52"/>
      <c r="I148" s="52"/>
    </row>
    <row r="149" spans="2:9" x14ac:dyDescent="0.3">
      <c r="B149" s="52"/>
      <c r="C149" s="52"/>
      <c r="D149" s="52"/>
      <c r="E149" s="52"/>
      <c r="F149" s="52"/>
      <c r="G149" s="52"/>
      <c r="H149" s="52"/>
      <c r="I149" s="52"/>
    </row>
    <row r="150" spans="2:9" x14ac:dyDescent="0.3">
      <c r="B150" s="52"/>
      <c r="C150" s="52"/>
      <c r="D150" s="52"/>
      <c r="E150" s="52"/>
      <c r="F150" s="52"/>
      <c r="G150" s="52"/>
      <c r="H150" s="52"/>
      <c r="I150" s="52"/>
    </row>
    <row r="151" spans="2:9" x14ac:dyDescent="0.3">
      <c r="B151" s="52"/>
      <c r="C151" s="52"/>
      <c r="D151" s="52"/>
      <c r="E151" s="52"/>
      <c r="F151" s="52"/>
      <c r="G151" s="52"/>
      <c r="H151" s="52"/>
      <c r="I151" s="52"/>
    </row>
    <row r="152" spans="2:9" x14ac:dyDescent="0.3">
      <c r="B152" s="52"/>
      <c r="C152" s="52"/>
      <c r="D152" s="52"/>
      <c r="E152" s="52"/>
      <c r="F152" s="52"/>
      <c r="G152" s="52"/>
      <c r="H152" s="52"/>
      <c r="I152" s="52"/>
    </row>
    <row r="153" spans="2:9" x14ac:dyDescent="0.3">
      <c r="B153" s="52"/>
      <c r="C153" s="52"/>
      <c r="D153" s="52"/>
      <c r="E153" s="52"/>
      <c r="F153" s="52"/>
      <c r="G153" s="52"/>
      <c r="H153" s="52"/>
      <c r="I153" s="52"/>
    </row>
  </sheetData>
  <sheetProtection sheet="1" objects="1" scenarios="1"/>
  <mergeCells count="19">
    <mergeCell ref="F30:I30"/>
    <mergeCell ref="A30:E30"/>
    <mergeCell ref="F31:I31"/>
    <mergeCell ref="F32:I32"/>
    <mergeCell ref="F33:I33"/>
    <mergeCell ref="B31:C31"/>
    <mergeCell ref="B32:C32"/>
    <mergeCell ref="B33:C33"/>
    <mergeCell ref="A4:I4"/>
    <mergeCell ref="A5:I5"/>
    <mergeCell ref="A6:I6"/>
    <mergeCell ref="A7:I7"/>
    <mergeCell ref="A8:I8"/>
    <mergeCell ref="A9:I9"/>
    <mergeCell ref="A11:I11"/>
    <mergeCell ref="B26:I26"/>
    <mergeCell ref="B29:C29"/>
    <mergeCell ref="B28:C28"/>
    <mergeCell ref="B27:C27"/>
  </mergeCells>
  <pageMargins left="0.31" right="0.34" top="0.75" bottom="0.75" header="0.3" footer="0.3"/>
  <pageSetup paperSize="9" scale="71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53"/>
  <sheetViews>
    <sheetView showGridLines="0" workbookViewId="0">
      <selection activeCell="K17" sqref="K17"/>
    </sheetView>
  </sheetViews>
  <sheetFormatPr defaultColWidth="3.5703125" defaultRowHeight="16.5" x14ac:dyDescent="0.3"/>
  <cols>
    <col min="1" max="1" width="3.5703125" style="2" customWidth="1"/>
    <col min="2" max="2" width="40.7109375" style="2" customWidth="1"/>
    <col min="3" max="4" width="14.140625" style="2" customWidth="1"/>
    <col min="5" max="5" width="16.42578125" style="2" customWidth="1"/>
    <col min="6" max="8" width="9.140625" style="2" customWidth="1"/>
    <col min="9" max="9" width="9.5703125" style="2" bestFit="1" customWidth="1"/>
    <col min="10" max="248" width="9.140625" style="2" customWidth="1"/>
    <col min="249" max="249" width="3.5703125" style="2" customWidth="1"/>
    <col min="250" max="250" width="14" style="2" bestFit="1" customWidth="1"/>
    <col min="251" max="251" width="15.140625" style="2" customWidth="1"/>
    <col min="252" max="252" width="6.42578125" style="2" customWidth="1"/>
    <col min="253" max="253" width="8.42578125" style="2" customWidth="1"/>
    <col min="254" max="16384" width="3.5703125" style="2"/>
  </cols>
  <sheetData>
    <row r="1" spans="1:15" x14ac:dyDescent="0.3">
      <c r="A1" s="6"/>
      <c r="B1" s="6"/>
      <c r="C1" s="6"/>
      <c r="D1" s="5"/>
      <c r="E1" s="5"/>
      <c r="F1" s="5"/>
    </row>
    <row r="2" spans="1:15" x14ac:dyDescent="0.3">
      <c r="A2" s="6"/>
      <c r="B2" s="6"/>
      <c r="C2" s="6"/>
      <c r="D2" s="5"/>
      <c r="E2" s="5"/>
      <c r="F2" s="5"/>
    </row>
    <row r="3" spans="1:15" x14ac:dyDescent="0.3">
      <c r="A3" s="6"/>
      <c r="B3" s="6"/>
      <c r="C3" s="6"/>
      <c r="D3" s="5"/>
      <c r="E3" s="5"/>
      <c r="F3" s="5"/>
    </row>
    <row r="4" spans="1:15" x14ac:dyDescent="0.3">
      <c r="A4" s="531" t="s">
        <v>119</v>
      </c>
      <c r="B4" s="531"/>
      <c r="C4" s="531"/>
      <c r="D4" s="531"/>
      <c r="E4" s="531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3">
      <c r="A5" s="531" t="s">
        <v>148</v>
      </c>
      <c r="B5" s="531"/>
      <c r="C5" s="531"/>
      <c r="D5" s="531"/>
      <c r="E5" s="531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3">
      <c r="A6" s="532" t="s">
        <v>147</v>
      </c>
      <c r="B6" s="532"/>
      <c r="C6" s="532"/>
      <c r="D6" s="532"/>
      <c r="E6" s="532"/>
    </row>
    <row r="7" spans="1:15" x14ac:dyDescent="0.3">
      <c r="A7" s="532" t="s">
        <v>149</v>
      </c>
      <c r="B7" s="532"/>
      <c r="C7" s="532"/>
      <c r="D7" s="532"/>
      <c r="E7" s="532"/>
    </row>
    <row r="8" spans="1:15" x14ac:dyDescent="0.3">
      <c r="A8" s="532" t="s">
        <v>150</v>
      </c>
      <c r="B8" s="532"/>
      <c r="C8" s="532"/>
      <c r="D8" s="532"/>
      <c r="E8" s="532"/>
    </row>
    <row r="9" spans="1:15" x14ac:dyDescent="0.3">
      <c r="A9" s="532" t="s">
        <v>151</v>
      </c>
      <c r="B9" s="532"/>
      <c r="C9" s="532"/>
      <c r="D9" s="532"/>
      <c r="E9" s="532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5" ht="26.1" customHeight="1" x14ac:dyDescent="0.3">
      <c r="A11" s="575" t="s">
        <v>122</v>
      </c>
      <c r="B11" s="529"/>
      <c r="C11" s="529"/>
      <c r="D11" s="529"/>
      <c r="E11" s="530"/>
    </row>
    <row r="12" spans="1:15" ht="45" x14ac:dyDescent="0.3">
      <c r="A12" s="86" t="s">
        <v>19</v>
      </c>
      <c r="B12" s="86" t="s">
        <v>106</v>
      </c>
      <c r="C12" s="50" t="s">
        <v>50</v>
      </c>
      <c r="D12" s="50" t="s">
        <v>54</v>
      </c>
      <c r="E12" s="50" t="s">
        <v>21</v>
      </c>
    </row>
    <row r="13" spans="1:15" ht="20.100000000000001" customHeight="1" x14ac:dyDescent="0.3">
      <c r="A13" s="210">
        <v>1</v>
      </c>
      <c r="B13" s="211"/>
      <c r="C13" s="212"/>
      <c r="D13" s="213">
        <f>IF('SCELTA CCNL'!$K$6="SI",19.25,17.5)</f>
        <v>17.5</v>
      </c>
      <c r="E13" s="214">
        <f>C13*D13</f>
        <v>0</v>
      </c>
    </row>
    <row r="14" spans="1:15" ht="20.100000000000001" customHeight="1" x14ac:dyDescent="0.3">
      <c r="A14" s="215">
        <f>A13+1</f>
        <v>2</v>
      </c>
      <c r="B14" s="216"/>
      <c r="C14" s="217"/>
      <c r="D14" s="218">
        <f>IF('SCELTA CCNL'!$K$6="SI",19.25,17.5)</f>
        <v>17.5</v>
      </c>
      <c r="E14" s="219">
        <f t="shared" ref="E14:E22" si="0">C14*D14</f>
        <v>0</v>
      </c>
    </row>
    <row r="15" spans="1:15" ht="20.100000000000001" customHeight="1" x14ac:dyDescent="0.3">
      <c r="A15" s="215">
        <f t="shared" ref="A15:A25" si="1">A14+1</f>
        <v>3</v>
      </c>
      <c r="B15" s="216"/>
      <c r="C15" s="217"/>
      <c r="D15" s="218">
        <f>IF('SCELTA CCNL'!$K$6="SI",19.25,17.5)</f>
        <v>17.5</v>
      </c>
      <c r="E15" s="219">
        <f t="shared" si="0"/>
        <v>0</v>
      </c>
    </row>
    <row r="16" spans="1:15" ht="20.100000000000001" customHeight="1" x14ac:dyDescent="0.3">
      <c r="A16" s="215">
        <f t="shared" si="1"/>
        <v>4</v>
      </c>
      <c r="B16" s="216"/>
      <c r="C16" s="217"/>
      <c r="D16" s="218">
        <f>IF('SCELTA CCNL'!$K$6="SI",19.25,17.5)</f>
        <v>17.5</v>
      </c>
      <c r="E16" s="219">
        <f t="shared" ref="E16:E18" si="2">C16*D16</f>
        <v>0</v>
      </c>
    </row>
    <row r="17" spans="1:9" ht="20.100000000000001" customHeight="1" x14ac:dyDescent="0.3">
      <c r="A17" s="215">
        <f t="shared" si="1"/>
        <v>5</v>
      </c>
      <c r="B17" s="216"/>
      <c r="C17" s="217"/>
      <c r="D17" s="218">
        <f>IF('SCELTA CCNL'!$K$6="SI",19.25,17.5)</f>
        <v>17.5</v>
      </c>
      <c r="E17" s="219">
        <f t="shared" si="2"/>
        <v>0</v>
      </c>
    </row>
    <row r="18" spans="1:9" ht="20.100000000000001" customHeight="1" x14ac:dyDescent="0.3">
      <c r="A18" s="215">
        <f t="shared" si="1"/>
        <v>6</v>
      </c>
      <c r="B18" s="216"/>
      <c r="C18" s="217"/>
      <c r="D18" s="218">
        <f>IF('SCELTA CCNL'!$K$6="SI",19.25,17.5)</f>
        <v>17.5</v>
      </c>
      <c r="E18" s="219">
        <f t="shared" si="2"/>
        <v>0</v>
      </c>
    </row>
    <row r="19" spans="1:9" ht="20.100000000000001" customHeight="1" x14ac:dyDescent="0.3">
      <c r="A19" s="215">
        <f t="shared" si="1"/>
        <v>7</v>
      </c>
      <c r="B19" s="216"/>
      <c r="C19" s="217"/>
      <c r="D19" s="218">
        <f>IF('SCELTA CCNL'!$K$6="SI",19.25,17.5)</f>
        <v>17.5</v>
      </c>
      <c r="E19" s="219">
        <f t="shared" si="0"/>
        <v>0</v>
      </c>
    </row>
    <row r="20" spans="1:9" ht="20.100000000000001" customHeight="1" x14ac:dyDescent="0.3">
      <c r="A20" s="215">
        <f t="shared" si="1"/>
        <v>8</v>
      </c>
      <c r="B20" s="216"/>
      <c r="C20" s="217"/>
      <c r="D20" s="218">
        <f>IF('SCELTA CCNL'!$K$6="SI",19.25,17.5)</f>
        <v>17.5</v>
      </c>
      <c r="E20" s="219">
        <f t="shared" si="0"/>
        <v>0</v>
      </c>
    </row>
    <row r="21" spans="1:9" ht="20.100000000000001" customHeight="1" x14ac:dyDescent="0.3">
      <c r="A21" s="215">
        <f t="shared" si="1"/>
        <v>9</v>
      </c>
      <c r="B21" s="216"/>
      <c r="C21" s="217"/>
      <c r="D21" s="218">
        <f>IF('SCELTA CCNL'!$K$6="SI",19.25,17.5)</f>
        <v>17.5</v>
      </c>
      <c r="E21" s="219">
        <f t="shared" si="0"/>
        <v>0</v>
      </c>
    </row>
    <row r="22" spans="1:9" ht="20.100000000000001" customHeight="1" x14ac:dyDescent="0.3">
      <c r="A22" s="215">
        <f t="shared" si="1"/>
        <v>10</v>
      </c>
      <c r="B22" s="216"/>
      <c r="C22" s="217"/>
      <c r="D22" s="218">
        <f>IF('SCELTA CCNL'!$K$6="SI",19.25,17.5)</f>
        <v>17.5</v>
      </c>
      <c r="E22" s="219">
        <f t="shared" si="0"/>
        <v>0</v>
      </c>
    </row>
    <row r="23" spans="1:9" ht="20.100000000000001" customHeight="1" x14ac:dyDescent="0.3">
      <c r="A23" s="215">
        <f t="shared" si="1"/>
        <v>11</v>
      </c>
      <c r="B23" s="216"/>
      <c r="C23" s="217"/>
      <c r="D23" s="218">
        <f>IF('SCELTA CCNL'!$K$6="SI",19.25,17.5)</f>
        <v>17.5</v>
      </c>
      <c r="E23" s="219">
        <f t="shared" ref="E23:E25" si="3">C23*D23</f>
        <v>0</v>
      </c>
    </row>
    <row r="24" spans="1:9" ht="20.100000000000001" customHeight="1" x14ac:dyDescent="0.3">
      <c r="A24" s="215">
        <f t="shared" si="1"/>
        <v>12</v>
      </c>
      <c r="B24" s="220"/>
      <c r="C24" s="221"/>
      <c r="D24" s="218">
        <f>IF('SCELTA CCNL'!$K$6="SI",19.25,17.5)</f>
        <v>17.5</v>
      </c>
      <c r="E24" s="219">
        <f t="shared" si="3"/>
        <v>0</v>
      </c>
    </row>
    <row r="25" spans="1:9" ht="20.100000000000001" customHeight="1" x14ac:dyDescent="0.3">
      <c r="A25" s="222">
        <f t="shared" si="1"/>
        <v>13</v>
      </c>
      <c r="B25" s="223"/>
      <c r="C25" s="224"/>
      <c r="D25" s="225">
        <f>IF('SCELTA CCNL'!$K$6="SI",19.25,17.5)</f>
        <v>17.5</v>
      </c>
      <c r="E25" s="226">
        <f t="shared" si="3"/>
        <v>0</v>
      </c>
    </row>
    <row r="26" spans="1:9" x14ac:dyDescent="0.3">
      <c r="A26" s="594"/>
      <c r="B26" s="596" t="s">
        <v>22</v>
      </c>
      <c r="C26" s="622"/>
      <c r="D26" s="622"/>
      <c r="E26" s="618">
        <f>SUM(E13:E25)</f>
        <v>0</v>
      </c>
    </row>
    <row r="27" spans="1:9" x14ac:dyDescent="0.3">
      <c r="A27" s="51"/>
      <c r="B27" s="481" t="s">
        <v>47</v>
      </c>
      <c r="C27" s="482"/>
      <c r="D27" s="482"/>
      <c r="E27" s="484"/>
      <c r="I27" s="85"/>
    </row>
    <row r="28" spans="1:9" x14ac:dyDescent="0.3">
      <c r="A28" s="56"/>
      <c r="B28" s="178" t="s">
        <v>23</v>
      </c>
      <c r="C28" s="136"/>
      <c r="D28" s="136"/>
      <c r="E28" s="136"/>
    </row>
    <row r="29" spans="1:9" x14ac:dyDescent="0.3">
      <c r="A29" s="56"/>
      <c r="B29" s="178" t="s">
        <v>24</v>
      </c>
      <c r="C29" s="7"/>
      <c r="D29" s="7"/>
      <c r="E29" s="7"/>
    </row>
    <row r="30" spans="1:9" x14ac:dyDescent="0.3">
      <c r="A30" s="56"/>
      <c r="B30" s="178" t="s">
        <v>25</v>
      </c>
      <c r="C30" s="7"/>
      <c r="D30" s="7"/>
      <c r="E30" s="7"/>
    </row>
    <row r="31" spans="1:9" ht="17.25" x14ac:dyDescent="0.3">
      <c r="A31" s="227"/>
      <c r="B31" s="228"/>
      <c r="C31" s="535" t="s">
        <v>168</v>
      </c>
      <c r="D31" s="535"/>
      <c r="E31" s="535"/>
    </row>
    <row r="32" spans="1:9" x14ac:dyDescent="0.3">
      <c r="A32" s="51"/>
      <c r="B32" s="178" t="s">
        <v>163</v>
      </c>
      <c r="C32" s="569">
        <f>'MOF 2023-24'!I10</f>
        <v>0</v>
      </c>
      <c r="D32" s="569"/>
      <c r="E32" s="570"/>
    </row>
    <row r="33" spans="1:15" x14ac:dyDescent="0.3">
      <c r="A33" s="51"/>
      <c r="B33" s="178" t="s">
        <v>164</v>
      </c>
      <c r="C33" s="571">
        <f>E26</f>
        <v>0</v>
      </c>
      <c r="D33" s="571"/>
      <c r="E33" s="572"/>
    </row>
    <row r="34" spans="1:15" x14ac:dyDescent="0.3">
      <c r="A34" s="51"/>
      <c r="B34" s="179" t="s">
        <v>118</v>
      </c>
      <c r="C34" s="573">
        <f>C32-C33</f>
        <v>0</v>
      </c>
      <c r="D34" s="573"/>
      <c r="E34" s="574"/>
    </row>
    <row r="35" spans="1:15" x14ac:dyDescent="0.3">
      <c r="A35" s="56"/>
      <c r="B35" s="7"/>
      <c r="C35" s="7"/>
      <c r="D35" s="7"/>
      <c r="E35" s="7"/>
    </row>
    <row r="36" spans="1:15" x14ac:dyDescent="0.3">
      <c r="A36" s="56"/>
      <c r="B36" s="56" t="str">
        <f>'MOF 2023-24'!C28</f>
        <v>Il Direttore SGA</v>
      </c>
      <c r="C36" s="56"/>
      <c r="D36" s="56" t="str">
        <f>'MOF 2023-24'!H28</f>
        <v>Il Dirigente Scolastico</v>
      </c>
      <c r="E36" s="21"/>
      <c r="F36" s="52"/>
      <c r="G36" s="52"/>
      <c r="H36" s="52"/>
      <c r="I36" s="52"/>
      <c r="J36" s="52"/>
      <c r="K36" s="52"/>
      <c r="L36" s="52"/>
      <c r="N36" s="52"/>
      <c r="O36" s="52"/>
    </row>
    <row r="37" spans="1:15" x14ac:dyDescent="0.3">
      <c r="A37" s="56"/>
      <c r="B37" s="7" t="str">
        <f>'MOF 2023-24'!C29</f>
        <v>Nome e Cognome</v>
      </c>
      <c r="C37" s="7"/>
      <c r="D37" s="7" t="str">
        <f>'MOF 2023-24'!H29</f>
        <v>Nome e Cognome</v>
      </c>
      <c r="E37" s="21"/>
      <c r="F37" s="52"/>
      <c r="G37" s="52"/>
      <c r="H37" s="52"/>
      <c r="I37" s="52"/>
      <c r="J37" s="52"/>
      <c r="K37" s="52"/>
      <c r="L37" s="52"/>
      <c r="N37" s="52"/>
      <c r="O37" s="52"/>
    </row>
    <row r="38" spans="1:15" x14ac:dyDescent="0.3">
      <c r="A38" s="56"/>
      <c r="B38" s="52"/>
      <c r="C38" s="52"/>
      <c r="D38" s="52"/>
      <c r="E38" s="52"/>
    </row>
    <row r="39" spans="1:15" x14ac:dyDescent="0.3">
      <c r="A39" s="56"/>
      <c r="B39" s="52"/>
      <c r="C39" s="52"/>
      <c r="D39" s="52"/>
      <c r="E39" s="52"/>
    </row>
    <row r="40" spans="1:15" x14ac:dyDescent="0.3">
      <c r="A40" s="56"/>
      <c r="B40" s="52"/>
      <c r="C40" s="52"/>
      <c r="D40" s="52"/>
      <c r="E40" s="52"/>
    </row>
    <row r="41" spans="1:15" x14ac:dyDescent="0.3">
      <c r="A41" s="56"/>
      <c r="B41" s="52"/>
      <c r="C41" s="52"/>
      <c r="D41" s="52"/>
      <c r="E41" s="52"/>
    </row>
    <row r="42" spans="1:15" x14ac:dyDescent="0.3">
      <c r="B42" s="52"/>
      <c r="C42" s="52"/>
      <c r="D42" s="52"/>
      <c r="E42" s="52"/>
    </row>
    <row r="43" spans="1:15" x14ac:dyDescent="0.3">
      <c r="B43" s="52"/>
      <c r="C43" s="52"/>
      <c r="D43" s="52"/>
      <c r="E43" s="52"/>
    </row>
    <row r="44" spans="1:15" x14ac:dyDescent="0.3">
      <c r="B44" s="52"/>
      <c r="C44" s="52"/>
      <c r="D44" s="52"/>
      <c r="E44" s="52"/>
    </row>
    <row r="45" spans="1:15" x14ac:dyDescent="0.3">
      <c r="B45" s="52"/>
      <c r="C45" s="52"/>
      <c r="D45" s="52"/>
      <c r="E45" s="52"/>
    </row>
    <row r="46" spans="1:15" x14ac:dyDescent="0.3">
      <c r="B46" s="52"/>
      <c r="C46" s="52"/>
      <c r="D46" s="52"/>
      <c r="E46" s="52"/>
    </row>
    <row r="47" spans="1:15" x14ac:dyDescent="0.3">
      <c r="B47" s="52"/>
      <c r="C47" s="52"/>
      <c r="D47" s="52"/>
      <c r="E47" s="52"/>
    </row>
    <row r="48" spans="1:15" x14ac:dyDescent="0.3">
      <c r="B48" s="52"/>
      <c r="C48" s="52"/>
      <c r="D48" s="52"/>
      <c r="E48" s="52"/>
    </row>
    <row r="49" spans="2:5" x14ac:dyDescent="0.3">
      <c r="B49" s="52"/>
      <c r="C49" s="52"/>
      <c r="D49" s="52"/>
      <c r="E49" s="52"/>
    </row>
    <row r="50" spans="2:5" x14ac:dyDescent="0.3">
      <c r="B50" s="52"/>
      <c r="C50" s="52"/>
      <c r="D50" s="52"/>
      <c r="E50" s="52"/>
    </row>
    <row r="51" spans="2:5" x14ac:dyDescent="0.3">
      <c r="B51" s="52"/>
      <c r="C51" s="52"/>
      <c r="D51" s="52"/>
      <c r="E51" s="52"/>
    </row>
    <row r="52" spans="2:5" x14ac:dyDescent="0.3">
      <c r="B52" s="52"/>
      <c r="C52" s="52"/>
      <c r="D52" s="52"/>
      <c r="E52" s="52"/>
    </row>
    <row r="53" spans="2:5" x14ac:dyDescent="0.3">
      <c r="B53" s="52"/>
      <c r="C53" s="52"/>
      <c r="D53" s="52"/>
      <c r="E53" s="52"/>
    </row>
    <row r="54" spans="2:5" x14ac:dyDescent="0.3">
      <c r="B54" s="52"/>
      <c r="C54" s="52"/>
      <c r="D54" s="52"/>
      <c r="E54" s="52"/>
    </row>
    <row r="55" spans="2:5" x14ac:dyDescent="0.3">
      <c r="B55" s="52"/>
      <c r="C55" s="52"/>
      <c r="D55" s="52"/>
      <c r="E55" s="52"/>
    </row>
    <row r="56" spans="2:5" x14ac:dyDescent="0.3">
      <c r="B56" s="52"/>
      <c r="C56" s="52"/>
      <c r="D56" s="52"/>
      <c r="E56" s="52"/>
    </row>
    <row r="57" spans="2:5" x14ac:dyDescent="0.3">
      <c r="B57" s="52"/>
      <c r="C57" s="52"/>
      <c r="D57" s="52"/>
      <c r="E57" s="52"/>
    </row>
    <row r="58" spans="2:5" x14ac:dyDescent="0.3">
      <c r="B58" s="52"/>
      <c r="C58" s="52"/>
      <c r="D58" s="52"/>
      <c r="E58" s="52"/>
    </row>
    <row r="59" spans="2:5" x14ac:dyDescent="0.3">
      <c r="B59" s="52"/>
      <c r="C59" s="52"/>
      <c r="D59" s="52"/>
      <c r="E59" s="52"/>
    </row>
    <row r="60" spans="2:5" x14ac:dyDescent="0.3">
      <c r="B60" s="52"/>
      <c r="C60" s="52"/>
      <c r="D60" s="52"/>
      <c r="E60" s="52"/>
    </row>
    <row r="61" spans="2:5" x14ac:dyDescent="0.3">
      <c r="B61" s="52"/>
      <c r="C61" s="52"/>
      <c r="D61" s="52"/>
      <c r="E61" s="52"/>
    </row>
    <row r="62" spans="2:5" x14ac:dyDescent="0.3">
      <c r="B62" s="52"/>
      <c r="C62" s="52"/>
      <c r="D62" s="52"/>
      <c r="E62" s="52"/>
    </row>
    <row r="63" spans="2:5" x14ac:dyDescent="0.3">
      <c r="B63" s="52"/>
      <c r="C63" s="52"/>
      <c r="D63" s="52"/>
      <c r="E63" s="52"/>
    </row>
    <row r="64" spans="2:5" x14ac:dyDescent="0.3">
      <c r="B64" s="52"/>
      <c r="C64" s="52"/>
      <c r="D64" s="52"/>
      <c r="E64" s="52"/>
    </row>
    <row r="65" spans="2:5" x14ac:dyDescent="0.3">
      <c r="B65" s="52"/>
      <c r="C65" s="52"/>
      <c r="D65" s="52"/>
      <c r="E65" s="52"/>
    </row>
    <row r="66" spans="2:5" x14ac:dyDescent="0.3">
      <c r="B66" s="52"/>
      <c r="C66" s="52"/>
      <c r="D66" s="52"/>
      <c r="E66" s="52"/>
    </row>
    <row r="67" spans="2:5" x14ac:dyDescent="0.3">
      <c r="B67" s="52"/>
      <c r="C67" s="52"/>
      <c r="D67" s="52"/>
      <c r="E67" s="52"/>
    </row>
    <row r="68" spans="2:5" x14ac:dyDescent="0.3">
      <c r="B68" s="52"/>
      <c r="C68" s="52"/>
      <c r="D68" s="52"/>
      <c r="E68" s="52"/>
    </row>
    <row r="69" spans="2:5" x14ac:dyDescent="0.3">
      <c r="B69" s="52"/>
      <c r="C69" s="52"/>
      <c r="D69" s="52"/>
      <c r="E69" s="52"/>
    </row>
    <row r="70" spans="2:5" x14ac:dyDescent="0.3">
      <c r="B70" s="52"/>
      <c r="C70" s="52"/>
      <c r="D70" s="52"/>
      <c r="E70" s="52"/>
    </row>
    <row r="71" spans="2:5" x14ac:dyDescent="0.3">
      <c r="B71" s="52"/>
      <c r="C71" s="52"/>
      <c r="D71" s="52"/>
      <c r="E71" s="52"/>
    </row>
    <row r="72" spans="2:5" x14ac:dyDescent="0.3">
      <c r="B72" s="52"/>
      <c r="C72" s="52"/>
      <c r="D72" s="52"/>
      <c r="E72" s="52"/>
    </row>
    <row r="73" spans="2:5" x14ac:dyDescent="0.3">
      <c r="B73" s="52"/>
      <c r="C73" s="52"/>
      <c r="D73" s="52"/>
      <c r="E73" s="52"/>
    </row>
    <row r="74" spans="2:5" x14ac:dyDescent="0.3">
      <c r="B74" s="52"/>
      <c r="C74" s="52"/>
      <c r="D74" s="52"/>
      <c r="E74" s="52"/>
    </row>
    <row r="75" spans="2:5" x14ac:dyDescent="0.3">
      <c r="B75" s="52"/>
      <c r="C75" s="52"/>
      <c r="D75" s="52"/>
      <c r="E75" s="52"/>
    </row>
    <row r="76" spans="2:5" x14ac:dyDescent="0.3">
      <c r="B76" s="52"/>
      <c r="C76" s="52"/>
      <c r="D76" s="52"/>
      <c r="E76" s="52"/>
    </row>
    <row r="77" spans="2:5" x14ac:dyDescent="0.3">
      <c r="B77" s="52"/>
      <c r="C77" s="52"/>
      <c r="D77" s="52"/>
      <c r="E77" s="52"/>
    </row>
    <row r="78" spans="2:5" x14ac:dyDescent="0.3">
      <c r="B78" s="52"/>
      <c r="C78" s="52"/>
      <c r="D78" s="52"/>
      <c r="E78" s="52"/>
    </row>
    <row r="79" spans="2:5" x14ac:dyDescent="0.3">
      <c r="B79" s="52"/>
      <c r="C79" s="52"/>
      <c r="D79" s="52"/>
      <c r="E79" s="52"/>
    </row>
    <row r="80" spans="2:5" x14ac:dyDescent="0.3">
      <c r="B80" s="52"/>
      <c r="C80" s="52"/>
      <c r="D80" s="52"/>
      <c r="E80" s="52"/>
    </row>
    <row r="81" spans="2:5" x14ac:dyDescent="0.3">
      <c r="B81" s="52"/>
      <c r="C81" s="52"/>
      <c r="D81" s="52"/>
      <c r="E81" s="52"/>
    </row>
    <row r="82" spans="2:5" x14ac:dyDescent="0.3">
      <c r="B82" s="52"/>
      <c r="C82" s="52"/>
      <c r="D82" s="52"/>
      <c r="E82" s="52"/>
    </row>
    <row r="83" spans="2:5" x14ac:dyDescent="0.3">
      <c r="B83" s="52"/>
      <c r="C83" s="52"/>
      <c r="D83" s="52"/>
      <c r="E83" s="52"/>
    </row>
    <row r="84" spans="2:5" x14ac:dyDescent="0.3">
      <c r="B84" s="52"/>
      <c r="C84" s="52"/>
      <c r="D84" s="52"/>
      <c r="E84" s="52"/>
    </row>
    <row r="85" spans="2:5" x14ac:dyDescent="0.3">
      <c r="B85" s="52"/>
      <c r="C85" s="52"/>
      <c r="D85" s="52"/>
      <c r="E85" s="52"/>
    </row>
    <row r="86" spans="2:5" x14ac:dyDescent="0.3">
      <c r="B86" s="52"/>
      <c r="C86" s="52"/>
      <c r="D86" s="52"/>
      <c r="E86" s="52"/>
    </row>
    <row r="87" spans="2:5" x14ac:dyDescent="0.3">
      <c r="B87" s="52"/>
      <c r="C87" s="52"/>
      <c r="D87" s="52"/>
      <c r="E87" s="52"/>
    </row>
    <row r="88" spans="2:5" x14ac:dyDescent="0.3">
      <c r="B88" s="52"/>
      <c r="C88" s="52"/>
      <c r="D88" s="52"/>
      <c r="E88" s="52"/>
    </row>
    <row r="89" spans="2:5" x14ac:dyDescent="0.3">
      <c r="B89" s="52"/>
      <c r="C89" s="52"/>
      <c r="D89" s="52"/>
      <c r="E89" s="52"/>
    </row>
    <row r="90" spans="2:5" x14ac:dyDescent="0.3">
      <c r="B90" s="52"/>
      <c r="C90" s="52"/>
      <c r="D90" s="52"/>
      <c r="E90" s="52"/>
    </row>
    <row r="91" spans="2:5" x14ac:dyDescent="0.3">
      <c r="B91" s="52"/>
      <c r="C91" s="52"/>
      <c r="D91" s="52"/>
      <c r="E91" s="52"/>
    </row>
    <row r="92" spans="2:5" x14ac:dyDescent="0.3">
      <c r="B92" s="52"/>
      <c r="C92" s="52"/>
      <c r="D92" s="52"/>
      <c r="E92" s="52"/>
    </row>
    <row r="93" spans="2:5" x14ac:dyDescent="0.3">
      <c r="B93" s="52"/>
      <c r="C93" s="52"/>
      <c r="D93" s="52"/>
      <c r="E93" s="52"/>
    </row>
    <row r="94" spans="2:5" x14ac:dyDescent="0.3">
      <c r="B94" s="52"/>
      <c r="C94" s="52"/>
      <c r="D94" s="52"/>
      <c r="E94" s="52"/>
    </row>
    <row r="95" spans="2:5" x14ac:dyDescent="0.3">
      <c r="B95" s="52"/>
      <c r="C95" s="52"/>
      <c r="D95" s="52"/>
      <c r="E95" s="52"/>
    </row>
    <row r="96" spans="2:5" x14ac:dyDescent="0.3">
      <c r="B96" s="52"/>
      <c r="C96" s="52"/>
      <c r="D96" s="52"/>
      <c r="E96" s="52"/>
    </row>
    <row r="97" spans="2:5" x14ac:dyDescent="0.3">
      <c r="B97" s="52"/>
      <c r="C97" s="52"/>
      <c r="D97" s="52"/>
      <c r="E97" s="52"/>
    </row>
    <row r="98" spans="2:5" x14ac:dyDescent="0.3">
      <c r="B98" s="52"/>
      <c r="C98" s="52"/>
      <c r="D98" s="52"/>
      <c r="E98" s="52"/>
    </row>
    <row r="99" spans="2:5" x14ac:dyDescent="0.3">
      <c r="B99" s="52"/>
      <c r="C99" s="52"/>
      <c r="D99" s="52"/>
      <c r="E99" s="52"/>
    </row>
    <row r="100" spans="2:5" x14ac:dyDescent="0.3">
      <c r="B100" s="52"/>
      <c r="C100" s="52"/>
      <c r="D100" s="52"/>
      <c r="E100" s="52"/>
    </row>
    <row r="101" spans="2:5" x14ac:dyDescent="0.3">
      <c r="B101" s="52"/>
      <c r="C101" s="52"/>
      <c r="D101" s="52"/>
      <c r="E101" s="52"/>
    </row>
    <row r="102" spans="2:5" x14ac:dyDescent="0.3">
      <c r="B102" s="52"/>
      <c r="C102" s="52"/>
      <c r="D102" s="52"/>
      <c r="E102" s="52"/>
    </row>
    <row r="103" spans="2:5" x14ac:dyDescent="0.3">
      <c r="B103" s="52"/>
      <c r="C103" s="52"/>
      <c r="D103" s="52"/>
      <c r="E103" s="52"/>
    </row>
    <row r="104" spans="2:5" x14ac:dyDescent="0.3">
      <c r="B104" s="52"/>
      <c r="C104" s="52"/>
      <c r="D104" s="52"/>
      <c r="E104" s="52"/>
    </row>
    <row r="105" spans="2:5" x14ac:dyDescent="0.3">
      <c r="B105" s="52"/>
      <c r="C105" s="52"/>
      <c r="D105" s="52"/>
      <c r="E105" s="52"/>
    </row>
    <row r="106" spans="2:5" x14ac:dyDescent="0.3">
      <c r="B106" s="52"/>
      <c r="C106" s="52"/>
      <c r="D106" s="52"/>
      <c r="E106" s="52"/>
    </row>
    <row r="107" spans="2:5" x14ac:dyDescent="0.3">
      <c r="B107" s="52"/>
      <c r="C107" s="52"/>
      <c r="D107" s="52"/>
      <c r="E107" s="52"/>
    </row>
    <row r="108" spans="2:5" x14ac:dyDescent="0.3">
      <c r="B108" s="52"/>
      <c r="C108" s="52"/>
      <c r="D108" s="52"/>
      <c r="E108" s="52"/>
    </row>
    <row r="109" spans="2:5" x14ac:dyDescent="0.3">
      <c r="B109" s="52"/>
      <c r="C109" s="52"/>
      <c r="D109" s="52"/>
      <c r="E109" s="52"/>
    </row>
    <row r="110" spans="2:5" x14ac:dyDescent="0.3">
      <c r="B110" s="52"/>
      <c r="C110" s="52"/>
      <c r="D110" s="52"/>
      <c r="E110" s="52"/>
    </row>
    <row r="111" spans="2:5" x14ac:dyDescent="0.3">
      <c r="B111" s="52"/>
      <c r="C111" s="52"/>
      <c r="D111" s="52"/>
      <c r="E111" s="52"/>
    </row>
    <row r="112" spans="2:5" x14ac:dyDescent="0.3">
      <c r="B112" s="52"/>
      <c r="C112" s="52"/>
      <c r="D112" s="52"/>
      <c r="E112" s="52"/>
    </row>
    <row r="113" spans="2:5" x14ac:dyDescent="0.3">
      <c r="B113" s="52"/>
      <c r="C113" s="52"/>
      <c r="D113" s="52"/>
      <c r="E113" s="52"/>
    </row>
    <row r="114" spans="2:5" x14ac:dyDescent="0.3">
      <c r="B114" s="52"/>
      <c r="C114" s="52"/>
      <c r="D114" s="52"/>
      <c r="E114" s="52"/>
    </row>
    <row r="115" spans="2:5" x14ac:dyDescent="0.3">
      <c r="B115" s="52"/>
      <c r="C115" s="52"/>
      <c r="D115" s="52"/>
      <c r="E115" s="52"/>
    </row>
    <row r="116" spans="2:5" x14ac:dyDescent="0.3">
      <c r="B116" s="52"/>
      <c r="C116" s="52"/>
      <c r="D116" s="52"/>
      <c r="E116" s="52"/>
    </row>
    <row r="117" spans="2:5" x14ac:dyDescent="0.3">
      <c r="B117" s="52"/>
      <c r="C117" s="52"/>
      <c r="D117" s="52"/>
      <c r="E117" s="52"/>
    </row>
    <row r="118" spans="2:5" x14ac:dyDescent="0.3">
      <c r="B118" s="52"/>
      <c r="C118" s="52"/>
      <c r="D118" s="52"/>
      <c r="E118" s="52"/>
    </row>
    <row r="119" spans="2:5" x14ac:dyDescent="0.3">
      <c r="B119" s="52"/>
      <c r="C119" s="52"/>
      <c r="D119" s="52"/>
      <c r="E119" s="52"/>
    </row>
    <row r="120" spans="2:5" x14ac:dyDescent="0.3">
      <c r="B120" s="52"/>
      <c r="C120" s="52"/>
      <c r="D120" s="52"/>
      <c r="E120" s="52"/>
    </row>
    <row r="121" spans="2:5" x14ac:dyDescent="0.3">
      <c r="B121" s="52"/>
      <c r="C121" s="52"/>
      <c r="D121" s="52"/>
      <c r="E121" s="52"/>
    </row>
    <row r="122" spans="2:5" x14ac:dyDescent="0.3">
      <c r="B122" s="52"/>
      <c r="C122" s="52"/>
      <c r="D122" s="52"/>
      <c r="E122" s="52"/>
    </row>
    <row r="123" spans="2:5" x14ac:dyDescent="0.3">
      <c r="B123" s="52"/>
      <c r="C123" s="52"/>
      <c r="D123" s="52"/>
      <c r="E123" s="52"/>
    </row>
    <row r="124" spans="2:5" x14ac:dyDescent="0.3">
      <c r="B124" s="52"/>
      <c r="C124" s="52"/>
      <c r="D124" s="52"/>
      <c r="E124" s="52"/>
    </row>
    <row r="125" spans="2:5" x14ac:dyDescent="0.3">
      <c r="B125" s="52"/>
      <c r="C125" s="52"/>
      <c r="D125" s="52"/>
      <c r="E125" s="52"/>
    </row>
    <row r="126" spans="2:5" x14ac:dyDescent="0.3">
      <c r="B126" s="52"/>
      <c r="C126" s="52"/>
      <c r="D126" s="52"/>
      <c r="E126" s="52"/>
    </row>
    <row r="127" spans="2:5" x14ac:dyDescent="0.3">
      <c r="B127" s="52"/>
      <c r="C127" s="52"/>
      <c r="D127" s="52"/>
      <c r="E127" s="52"/>
    </row>
    <row r="128" spans="2:5" x14ac:dyDescent="0.3">
      <c r="B128" s="52"/>
      <c r="C128" s="52"/>
      <c r="D128" s="52"/>
      <c r="E128" s="52"/>
    </row>
    <row r="129" spans="2:5" x14ac:dyDescent="0.3">
      <c r="B129" s="52"/>
      <c r="C129" s="52"/>
      <c r="D129" s="52"/>
      <c r="E129" s="52"/>
    </row>
    <row r="130" spans="2:5" x14ac:dyDescent="0.3">
      <c r="B130" s="52"/>
      <c r="C130" s="52"/>
      <c r="D130" s="52"/>
      <c r="E130" s="52"/>
    </row>
    <row r="131" spans="2:5" x14ac:dyDescent="0.3">
      <c r="B131" s="52"/>
      <c r="C131" s="52"/>
      <c r="D131" s="52"/>
      <c r="E131" s="52"/>
    </row>
    <row r="132" spans="2:5" x14ac:dyDescent="0.3">
      <c r="B132" s="52"/>
      <c r="C132" s="52"/>
      <c r="D132" s="52"/>
      <c r="E132" s="52"/>
    </row>
    <row r="133" spans="2:5" x14ac:dyDescent="0.3">
      <c r="B133" s="52"/>
      <c r="C133" s="52"/>
      <c r="D133" s="52"/>
      <c r="E133" s="52"/>
    </row>
    <row r="134" spans="2:5" x14ac:dyDescent="0.3">
      <c r="B134" s="52"/>
      <c r="C134" s="52"/>
      <c r="D134" s="52"/>
      <c r="E134" s="52"/>
    </row>
    <row r="135" spans="2:5" x14ac:dyDescent="0.3">
      <c r="B135" s="52"/>
      <c r="C135" s="52"/>
      <c r="D135" s="52"/>
      <c r="E135" s="52"/>
    </row>
    <row r="136" spans="2:5" x14ac:dyDescent="0.3">
      <c r="B136" s="52"/>
      <c r="C136" s="52"/>
      <c r="D136" s="52"/>
      <c r="E136" s="52"/>
    </row>
    <row r="137" spans="2:5" x14ac:dyDescent="0.3">
      <c r="B137" s="52"/>
      <c r="C137" s="52"/>
      <c r="D137" s="52"/>
      <c r="E137" s="52"/>
    </row>
    <row r="138" spans="2:5" x14ac:dyDescent="0.3">
      <c r="B138" s="52"/>
      <c r="C138" s="52"/>
      <c r="D138" s="52"/>
      <c r="E138" s="52"/>
    </row>
    <row r="139" spans="2:5" x14ac:dyDescent="0.3">
      <c r="B139" s="52"/>
      <c r="C139" s="52"/>
      <c r="D139" s="52"/>
      <c r="E139" s="52"/>
    </row>
    <row r="140" spans="2:5" x14ac:dyDescent="0.3">
      <c r="B140" s="52"/>
      <c r="C140" s="52"/>
      <c r="D140" s="52"/>
      <c r="E140" s="52"/>
    </row>
    <row r="141" spans="2:5" x14ac:dyDescent="0.3">
      <c r="B141" s="52"/>
      <c r="C141" s="52"/>
      <c r="D141" s="52"/>
      <c r="E141" s="52"/>
    </row>
    <row r="142" spans="2:5" x14ac:dyDescent="0.3">
      <c r="B142" s="52"/>
      <c r="C142" s="52"/>
      <c r="D142" s="52"/>
      <c r="E142" s="52"/>
    </row>
    <row r="143" spans="2:5" x14ac:dyDescent="0.3">
      <c r="B143" s="52"/>
      <c r="C143" s="52"/>
      <c r="D143" s="52"/>
      <c r="E143" s="52"/>
    </row>
    <row r="144" spans="2:5" x14ac:dyDescent="0.3">
      <c r="B144" s="52"/>
      <c r="C144" s="52"/>
      <c r="D144" s="52"/>
      <c r="E144" s="52"/>
    </row>
    <row r="145" spans="2:5" x14ac:dyDescent="0.3">
      <c r="B145" s="52"/>
      <c r="C145" s="52"/>
      <c r="D145" s="52"/>
      <c r="E145" s="52"/>
    </row>
    <row r="146" spans="2:5" x14ac:dyDescent="0.3">
      <c r="B146" s="52"/>
      <c r="C146" s="52"/>
      <c r="D146" s="52"/>
      <c r="E146" s="52"/>
    </row>
    <row r="147" spans="2:5" x14ac:dyDescent="0.3">
      <c r="B147" s="52"/>
      <c r="C147" s="52"/>
      <c r="D147" s="52"/>
      <c r="E147" s="52"/>
    </row>
    <row r="148" spans="2:5" x14ac:dyDescent="0.3">
      <c r="B148" s="52"/>
      <c r="C148" s="52"/>
      <c r="D148" s="52"/>
      <c r="E148" s="52"/>
    </row>
    <row r="149" spans="2:5" x14ac:dyDescent="0.3">
      <c r="B149" s="52"/>
      <c r="C149" s="52"/>
      <c r="D149" s="52"/>
      <c r="E149" s="52"/>
    </row>
    <row r="150" spans="2:5" x14ac:dyDescent="0.3">
      <c r="B150" s="52"/>
      <c r="C150" s="52"/>
      <c r="D150" s="52"/>
      <c r="E150" s="52"/>
    </row>
    <row r="151" spans="2:5" x14ac:dyDescent="0.3">
      <c r="B151" s="52"/>
      <c r="C151" s="52"/>
      <c r="D151" s="52"/>
      <c r="E151" s="52"/>
    </row>
    <row r="152" spans="2:5" x14ac:dyDescent="0.3">
      <c r="B152" s="52"/>
      <c r="C152" s="52"/>
      <c r="D152" s="52"/>
      <c r="E152" s="52"/>
    </row>
    <row r="153" spans="2:5" x14ac:dyDescent="0.3">
      <c r="B153" s="52"/>
      <c r="C153" s="52"/>
      <c r="D153" s="52"/>
      <c r="E153" s="52"/>
    </row>
  </sheetData>
  <sheetProtection sheet="1" objects="1" scenarios="1"/>
  <mergeCells count="12">
    <mergeCell ref="C34:E34"/>
    <mergeCell ref="C31:E31"/>
    <mergeCell ref="C32:E32"/>
    <mergeCell ref="C33:E33"/>
    <mergeCell ref="A4:E4"/>
    <mergeCell ref="A11:E11"/>
    <mergeCell ref="B27:E27"/>
    <mergeCell ref="A9:E9"/>
    <mergeCell ref="A8:E8"/>
    <mergeCell ref="A7:E7"/>
    <mergeCell ref="A6:E6"/>
    <mergeCell ref="A5:E5"/>
  </mergeCells>
  <pageMargins left="0.31" right="0.34" top="0.75" bottom="0.75" header="0.3" footer="0.3"/>
  <pageSetup paperSize="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ABBD-3AA6-4AA3-941F-56C7C76259CB}">
  <sheetPr>
    <pageSetUpPr fitToPage="1"/>
  </sheetPr>
  <dimension ref="A1:G78"/>
  <sheetViews>
    <sheetView showGridLines="0" topLeftCell="A58" workbookViewId="0">
      <selection activeCell="F54" sqref="F54"/>
    </sheetView>
  </sheetViews>
  <sheetFormatPr defaultColWidth="9.140625" defaultRowHeight="16.5" x14ac:dyDescent="0.3"/>
  <cols>
    <col min="1" max="1" width="55" style="7" customWidth="1"/>
    <col min="2" max="2" width="12.28515625" style="7" customWidth="1"/>
    <col min="3" max="3" width="10.140625" style="7" customWidth="1"/>
    <col min="4" max="4" width="18.5703125" style="7" customWidth="1"/>
    <col min="5" max="5" width="15.7109375" style="7" customWidth="1"/>
    <col min="6" max="6" width="23" style="6" customWidth="1"/>
    <col min="7" max="7" width="9.140625" style="7"/>
    <col min="8" max="16384" width="9.140625" style="2"/>
  </cols>
  <sheetData>
    <row r="1" spans="1:6" x14ac:dyDescent="0.3">
      <c r="A1" s="6"/>
      <c r="B1" s="6"/>
      <c r="C1" s="6"/>
      <c r="D1" s="6"/>
      <c r="E1" s="6"/>
    </row>
    <row r="2" spans="1:6" x14ac:dyDescent="0.3">
      <c r="A2" s="6"/>
      <c r="B2" s="6"/>
      <c r="C2" s="6"/>
      <c r="D2" s="6"/>
      <c r="E2" s="6"/>
    </row>
    <row r="3" spans="1:6" x14ac:dyDescent="0.3">
      <c r="A3" s="6"/>
      <c r="B3" s="6"/>
      <c r="C3" s="6"/>
      <c r="D3" s="6"/>
      <c r="E3" s="6"/>
    </row>
    <row r="4" spans="1:6" x14ac:dyDescent="0.3">
      <c r="A4" s="6"/>
      <c r="B4" s="6"/>
      <c r="C4" s="6"/>
      <c r="D4" s="6"/>
      <c r="E4" s="6"/>
    </row>
    <row r="5" spans="1:6" x14ac:dyDescent="0.3">
      <c r="A5" s="531" t="s">
        <v>217</v>
      </c>
      <c r="B5" s="531"/>
      <c r="C5" s="531"/>
      <c r="D5" s="531"/>
      <c r="E5" s="6"/>
    </row>
    <row r="6" spans="1:6" x14ac:dyDescent="0.3">
      <c r="A6" s="532" t="s">
        <v>218</v>
      </c>
      <c r="B6" s="532"/>
      <c r="C6" s="532"/>
      <c r="D6" s="532"/>
      <c r="E6" s="6"/>
    </row>
    <row r="7" spans="1:6" x14ac:dyDescent="0.3">
      <c r="A7" s="532" t="s">
        <v>219</v>
      </c>
      <c r="B7" s="532"/>
      <c r="C7" s="532"/>
      <c r="D7" s="532"/>
      <c r="E7" s="12"/>
      <c r="F7" s="12"/>
    </row>
    <row r="8" spans="1:6" x14ac:dyDescent="0.3">
      <c r="A8" s="532" t="s">
        <v>220</v>
      </c>
      <c r="B8" s="532"/>
      <c r="C8" s="532"/>
      <c r="D8" s="532"/>
      <c r="E8" s="6"/>
    </row>
    <row r="9" spans="1:6" ht="12" customHeight="1" x14ac:dyDescent="0.3">
      <c r="A9" s="532" t="s">
        <v>221</v>
      </c>
      <c r="B9" s="532"/>
      <c r="C9" s="532"/>
      <c r="D9" s="532"/>
      <c r="E9" s="1"/>
      <c r="F9" s="1"/>
    </row>
    <row r="10" spans="1:6" ht="12" customHeight="1" x14ac:dyDescent="0.3">
      <c r="A10" s="1"/>
      <c r="B10" s="1"/>
      <c r="C10" s="1"/>
      <c r="D10" s="1"/>
      <c r="E10" s="1"/>
      <c r="F10" s="1"/>
    </row>
    <row r="11" spans="1:6" ht="17.25" x14ac:dyDescent="0.3">
      <c r="A11" s="626" t="s">
        <v>99</v>
      </c>
      <c r="B11" s="626"/>
      <c r="C11" s="626"/>
      <c r="D11" s="626"/>
      <c r="E11" s="5"/>
      <c r="F11" s="5"/>
    </row>
    <row r="12" spans="1:6" ht="9.75" customHeight="1" x14ac:dyDescent="0.3">
      <c r="A12" s="5"/>
      <c r="B12" s="5"/>
      <c r="C12" s="5"/>
      <c r="D12" s="5"/>
      <c r="E12" s="5"/>
      <c r="F12" s="5"/>
    </row>
    <row r="13" spans="1:6" ht="24.95" customHeight="1" x14ac:dyDescent="0.3">
      <c r="A13" s="623" t="s">
        <v>100</v>
      </c>
      <c r="B13" s="623" t="s">
        <v>101</v>
      </c>
      <c r="C13" s="624" t="s">
        <v>102</v>
      </c>
      <c r="D13" s="625" t="s">
        <v>31</v>
      </c>
      <c r="E13" s="1"/>
      <c r="F13" s="1"/>
    </row>
    <row r="14" spans="1:6" ht="17.100000000000001" customHeight="1" x14ac:dyDescent="0.3">
      <c r="A14" s="198" t="s">
        <v>222</v>
      </c>
      <c r="B14" s="366">
        <v>1758.25</v>
      </c>
      <c r="C14" s="367" t="s">
        <v>103</v>
      </c>
      <c r="D14" s="368">
        <f>B14/65</f>
        <v>27.05</v>
      </c>
      <c r="E14" s="12"/>
      <c r="F14" s="12"/>
    </row>
    <row r="15" spans="1:6" ht="17.100000000000001" customHeight="1" x14ac:dyDescent="0.3">
      <c r="A15" s="199" t="s">
        <v>223</v>
      </c>
      <c r="B15" s="369">
        <v>1903.16</v>
      </c>
      <c r="C15" s="370" t="s">
        <v>103</v>
      </c>
      <c r="D15" s="371">
        <f>B15/65</f>
        <v>29.279384615384618</v>
      </c>
      <c r="E15" s="12"/>
      <c r="F15" s="12"/>
    </row>
    <row r="16" spans="1:6" x14ac:dyDescent="0.3">
      <c r="A16" s="87"/>
      <c r="B16" s="88"/>
      <c r="C16" s="88"/>
      <c r="D16" s="89"/>
      <c r="E16" s="12"/>
      <c r="F16" s="12"/>
    </row>
    <row r="17" spans="1:6" x14ac:dyDescent="0.3">
      <c r="A17" s="12"/>
      <c r="B17" s="12"/>
      <c r="C17" s="12"/>
      <c r="D17" s="12"/>
      <c r="E17" s="12"/>
      <c r="F17" s="12"/>
    </row>
    <row r="18" spans="1:6" ht="17.25" x14ac:dyDescent="0.3">
      <c r="A18" s="626" t="s">
        <v>104</v>
      </c>
      <c r="B18" s="626"/>
      <c r="C18" s="626"/>
      <c r="D18" s="626"/>
      <c r="E18" s="5"/>
      <c r="F18" s="5"/>
    </row>
    <row r="20" spans="1:6" ht="19.5" customHeight="1" x14ac:dyDescent="0.3">
      <c r="B20" s="576" t="s">
        <v>105</v>
      </c>
      <c r="C20" s="576"/>
      <c r="D20" s="200">
        <f>'MOF 2023-24'!I11</f>
        <v>0</v>
      </c>
      <c r="E20" s="2"/>
    </row>
    <row r="22" spans="1:6" ht="25.5" customHeight="1" x14ac:dyDescent="0.3">
      <c r="A22" s="201" t="s">
        <v>106</v>
      </c>
      <c r="B22" s="202" t="s">
        <v>107</v>
      </c>
      <c r="C22" s="202" t="s">
        <v>54</v>
      </c>
      <c r="D22" s="202" t="s">
        <v>108</v>
      </c>
      <c r="E22" s="2"/>
    </row>
    <row r="23" spans="1:6" ht="19.899999999999999" customHeight="1" x14ac:dyDescent="0.3">
      <c r="A23" s="627" t="s">
        <v>224</v>
      </c>
      <c r="B23" s="628"/>
      <c r="C23" s="629"/>
      <c r="D23" s="630"/>
      <c r="E23" s="2"/>
    </row>
    <row r="24" spans="1:6" ht="19.899999999999999" customHeight="1" x14ac:dyDescent="0.3">
      <c r="A24" s="169"/>
      <c r="B24" s="169"/>
      <c r="C24" s="205">
        <f t="shared" ref="C24:C32" si="0">$D$14</f>
        <v>27.05</v>
      </c>
      <c r="D24" s="142">
        <f t="shared" ref="D24:D32" si="1">B24*C24</f>
        <v>0</v>
      </c>
      <c r="E24" s="2"/>
    </row>
    <row r="25" spans="1:6" ht="19.899999999999999" customHeight="1" x14ac:dyDescent="0.3">
      <c r="A25" s="173"/>
      <c r="B25" s="173"/>
      <c r="C25" s="206">
        <f t="shared" si="0"/>
        <v>27.05</v>
      </c>
      <c r="D25" s="143">
        <f t="shared" si="1"/>
        <v>0</v>
      </c>
      <c r="E25" s="2"/>
    </row>
    <row r="26" spans="1:6" ht="19.899999999999999" customHeight="1" x14ac:dyDescent="0.3">
      <c r="A26" s="173"/>
      <c r="B26" s="173"/>
      <c r="C26" s="206">
        <f t="shared" si="0"/>
        <v>27.05</v>
      </c>
      <c r="D26" s="143">
        <f t="shared" si="1"/>
        <v>0</v>
      </c>
      <c r="E26" s="2"/>
    </row>
    <row r="27" spans="1:6" ht="19.899999999999999" customHeight="1" x14ac:dyDescent="0.3">
      <c r="A27" s="173"/>
      <c r="B27" s="173"/>
      <c r="C27" s="206">
        <f t="shared" si="0"/>
        <v>27.05</v>
      </c>
      <c r="D27" s="143">
        <f t="shared" si="1"/>
        <v>0</v>
      </c>
      <c r="E27" s="2"/>
    </row>
    <row r="28" spans="1:6" ht="19.899999999999999" customHeight="1" x14ac:dyDescent="0.3">
      <c r="A28" s="173"/>
      <c r="B28" s="173"/>
      <c r="C28" s="206">
        <f t="shared" si="0"/>
        <v>27.05</v>
      </c>
      <c r="D28" s="143">
        <f t="shared" si="1"/>
        <v>0</v>
      </c>
      <c r="E28" s="2"/>
    </row>
    <row r="29" spans="1:6" ht="19.899999999999999" customHeight="1" x14ac:dyDescent="0.3">
      <c r="A29" s="173"/>
      <c r="B29" s="173"/>
      <c r="C29" s="206">
        <f t="shared" si="0"/>
        <v>27.05</v>
      </c>
      <c r="D29" s="143">
        <f t="shared" si="1"/>
        <v>0</v>
      </c>
      <c r="E29" s="2"/>
    </row>
    <row r="30" spans="1:6" ht="19.899999999999999" customHeight="1" x14ac:dyDescent="0.3">
      <c r="A30" s="173"/>
      <c r="B30" s="173"/>
      <c r="C30" s="206">
        <f t="shared" si="0"/>
        <v>27.05</v>
      </c>
      <c r="D30" s="143">
        <f t="shared" si="1"/>
        <v>0</v>
      </c>
      <c r="E30" s="2"/>
    </row>
    <row r="31" spans="1:6" ht="19.899999999999999" customHeight="1" x14ac:dyDescent="0.3">
      <c r="A31" s="173"/>
      <c r="B31" s="173"/>
      <c r="C31" s="206">
        <f t="shared" si="0"/>
        <v>27.05</v>
      </c>
      <c r="D31" s="143">
        <f t="shared" si="1"/>
        <v>0</v>
      </c>
      <c r="E31" s="2"/>
    </row>
    <row r="32" spans="1:6" ht="19.899999999999999" customHeight="1" x14ac:dyDescent="0.3">
      <c r="A32" s="173"/>
      <c r="B32" s="175"/>
      <c r="C32" s="207">
        <f t="shared" si="0"/>
        <v>27.05</v>
      </c>
      <c r="D32" s="147">
        <f t="shared" si="1"/>
        <v>0</v>
      </c>
      <c r="E32" s="2"/>
    </row>
    <row r="33" spans="1:5" ht="19.899999999999999" customHeight="1" x14ac:dyDescent="0.3">
      <c r="A33" s="631" t="s">
        <v>225</v>
      </c>
      <c r="B33" s="632">
        <f>SUM(B24:B32)</f>
        <v>0</v>
      </c>
      <c r="C33" s="633"/>
      <c r="D33" s="634">
        <f>SUM(D24:D32)</f>
        <v>0</v>
      </c>
      <c r="E33" s="2"/>
    </row>
    <row r="34" spans="1:5" ht="19.899999999999999" customHeight="1" x14ac:dyDescent="0.3">
      <c r="A34" s="627" t="s">
        <v>226</v>
      </c>
      <c r="B34" s="628"/>
      <c r="C34" s="635"/>
      <c r="D34" s="636"/>
      <c r="E34" s="2"/>
    </row>
    <row r="35" spans="1:5" ht="19.899999999999999" customHeight="1" x14ac:dyDescent="0.3">
      <c r="A35" s="169"/>
      <c r="B35" s="169"/>
      <c r="C35" s="205">
        <f t="shared" ref="C35:C68" si="2">$D$15</f>
        <v>29.279384615384618</v>
      </c>
      <c r="D35" s="142">
        <f t="shared" ref="D35:D68" si="3">B35*C35</f>
        <v>0</v>
      </c>
      <c r="E35" s="2"/>
    </row>
    <row r="36" spans="1:5" ht="19.899999999999999" customHeight="1" x14ac:dyDescent="0.3">
      <c r="A36" s="173"/>
      <c r="B36" s="173"/>
      <c r="C36" s="206">
        <f t="shared" si="2"/>
        <v>29.279384615384618</v>
      </c>
      <c r="D36" s="143">
        <f t="shared" si="3"/>
        <v>0</v>
      </c>
      <c r="E36" s="2"/>
    </row>
    <row r="37" spans="1:5" ht="19.899999999999999" customHeight="1" x14ac:dyDescent="0.3">
      <c r="A37" s="173"/>
      <c r="B37" s="173"/>
      <c r="C37" s="206">
        <f t="shared" si="2"/>
        <v>29.279384615384618</v>
      </c>
      <c r="D37" s="143">
        <f t="shared" si="3"/>
        <v>0</v>
      </c>
      <c r="E37" s="2"/>
    </row>
    <row r="38" spans="1:5" ht="19.899999999999999" customHeight="1" x14ac:dyDescent="0.3">
      <c r="A38" s="173"/>
      <c r="B38" s="173"/>
      <c r="C38" s="206">
        <f t="shared" si="2"/>
        <v>29.279384615384618</v>
      </c>
      <c r="D38" s="143">
        <f t="shared" si="3"/>
        <v>0</v>
      </c>
      <c r="E38" s="2"/>
    </row>
    <row r="39" spans="1:5" ht="19.899999999999999" customHeight="1" x14ac:dyDescent="0.3">
      <c r="A39" s="173"/>
      <c r="B39" s="173"/>
      <c r="C39" s="206">
        <f t="shared" si="2"/>
        <v>29.279384615384618</v>
      </c>
      <c r="D39" s="143">
        <f t="shared" si="3"/>
        <v>0</v>
      </c>
      <c r="E39" s="2"/>
    </row>
    <row r="40" spans="1:5" ht="19.899999999999999" customHeight="1" x14ac:dyDescent="0.3">
      <c r="A40" s="173"/>
      <c r="B40" s="173"/>
      <c r="C40" s="206">
        <f t="shared" si="2"/>
        <v>29.279384615384618</v>
      </c>
      <c r="D40" s="143">
        <f t="shared" si="3"/>
        <v>0</v>
      </c>
      <c r="E40" s="2"/>
    </row>
    <row r="41" spans="1:5" ht="19.899999999999999" customHeight="1" x14ac:dyDescent="0.3">
      <c r="A41" s="173"/>
      <c r="B41" s="173"/>
      <c r="C41" s="206">
        <f t="shared" si="2"/>
        <v>29.279384615384618</v>
      </c>
      <c r="D41" s="143">
        <f t="shared" si="3"/>
        <v>0</v>
      </c>
      <c r="E41" s="2"/>
    </row>
    <row r="42" spans="1:5" ht="19.899999999999999" customHeight="1" x14ac:dyDescent="0.3">
      <c r="A42" s="173"/>
      <c r="B42" s="173"/>
      <c r="C42" s="206">
        <f t="shared" si="2"/>
        <v>29.279384615384618</v>
      </c>
      <c r="D42" s="143">
        <f t="shared" si="3"/>
        <v>0</v>
      </c>
      <c r="E42" s="2"/>
    </row>
    <row r="43" spans="1:5" ht="19.899999999999999" customHeight="1" x14ac:dyDescent="0.3">
      <c r="A43" s="173"/>
      <c r="B43" s="173"/>
      <c r="C43" s="206">
        <f t="shared" si="2"/>
        <v>29.279384615384618</v>
      </c>
      <c r="D43" s="143">
        <f t="shared" si="3"/>
        <v>0</v>
      </c>
      <c r="E43" s="2"/>
    </row>
    <row r="44" spans="1:5" ht="19.899999999999999" customHeight="1" x14ac:dyDescent="0.3">
      <c r="A44" s="173"/>
      <c r="B44" s="173"/>
      <c r="C44" s="206">
        <f t="shared" si="2"/>
        <v>29.279384615384618</v>
      </c>
      <c r="D44" s="143">
        <f t="shared" si="3"/>
        <v>0</v>
      </c>
      <c r="E44" s="2"/>
    </row>
    <row r="45" spans="1:5" ht="19.899999999999999" customHeight="1" x14ac:dyDescent="0.3">
      <c r="A45" s="173"/>
      <c r="B45" s="173"/>
      <c r="C45" s="206">
        <f t="shared" si="2"/>
        <v>29.279384615384618</v>
      </c>
      <c r="D45" s="143">
        <f t="shared" si="3"/>
        <v>0</v>
      </c>
      <c r="E45" s="2"/>
    </row>
    <row r="46" spans="1:5" ht="19.899999999999999" customHeight="1" x14ac:dyDescent="0.3">
      <c r="A46" s="173"/>
      <c r="B46" s="173"/>
      <c r="C46" s="206">
        <f t="shared" si="2"/>
        <v>29.279384615384618</v>
      </c>
      <c r="D46" s="143">
        <f t="shared" si="3"/>
        <v>0</v>
      </c>
      <c r="E46" s="2"/>
    </row>
    <row r="47" spans="1:5" ht="19.899999999999999" customHeight="1" x14ac:dyDescent="0.3">
      <c r="A47" s="173"/>
      <c r="B47" s="173"/>
      <c r="C47" s="206">
        <f t="shared" si="2"/>
        <v>29.279384615384618</v>
      </c>
      <c r="D47" s="143">
        <f t="shared" si="3"/>
        <v>0</v>
      </c>
      <c r="E47" s="2"/>
    </row>
    <row r="48" spans="1:5" ht="19.899999999999999" customHeight="1" x14ac:dyDescent="0.3">
      <c r="A48" s="173"/>
      <c r="B48" s="173"/>
      <c r="C48" s="206">
        <f t="shared" si="2"/>
        <v>29.279384615384618</v>
      </c>
      <c r="D48" s="143">
        <f t="shared" si="3"/>
        <v>0</v>
      </c>
      <c r="E48" s="2"/>
    </row>
    <row r="49" spans="1:5" ht="19.899999999999999" customHeight="1" x14ac:dyDescent="0.3">
      <c r="A49" s="173"/>
      <c r="B49" s="173"/>
      <c r="C49" s="206">
        <f t="shared" si="2"/>
        <v>29.279384615384618</v>
      </c>
      <c r="D49" s="143">
        <f t="shared" si="3"/>
        <v>0</v>
      </c>
      <c r="E49" s="2"/>
    </row>
    <row r="50" spans="1:5" ht="19.899999999999999" customHeight="1" x14ac:dyDescent="0.3">
      <c r="A50" s="173"/>
      <c r="B50" s="173"/>
      <c r="C50" s="206">
        <f t="shared" si="2"/>
        <v>29.279384615384618</v>
      </c>
      <c r="D50" s="143">
        <f t="shared" si="3"/>
        <v>0</v>
      </c>
      <c r="E50" s="2"/>
    </row>
    <row r="51" spans="1:5" ht="19.899999999999999" customHeight="1" x14ac:dyDescent="0.3">
      <c r="A51" s="173"/>
      <c r="B51" s="173"/>
      <c r="C51" s="206">
        <f t="shared" si="2"/>
        <v>29.279384615384618</v>
      </c>
      <c r="D51" s="143">
        <f t="shared" si="3"/>
        <v>0</v>
      </c>
      <c r="E51" s="2"/>
    </row>
    <row r="52" spans="1:5" ht="19.899999999999999" customHeight="1" x14ac:dyDescent="0.3">
      <c r="A52" s="173"/>
      <c r="B52" s="173"/>
      <c r="C52" s="206">
        <f t="shared" si="2"/>
        <v>29.279384615384618</v>
      </c>
      <c r="D52" s="143">
        <f t="shared" si="3"/>
        <v>0</v>
      </c>
      <c r="E52" s="2"/>
    </row>
    <row r="53" spans="1:5" ht="19.899999999999999" customHeight="1" x14ac:dyDescent="0.3">
      <c r="A53" s="173"/>
      <c r="B53" s="173"/>
      <c r="C53" s="206">
        <f t="shared" si="2"/>
        <v>29.279384615384618</v>
      </c>
      <c r="D53" s="143">
        <f t="shared" si="3"/>
        <v>0</v>
      </c>
      <c r="E53" s="2"/>
    </row>
    <row r="54" spans="1:5" ht="19.899999999999999" customHeight="1" x14ac:dyDescent="0.3">
      <c r="A54" s="173"/>
      <c r="B54" s="173"/>
      <c r="C54" s="206">
        <f t="shared" si="2"/>
        <v>29.279384615384618</v>
      </c>
      <c r="D54" s="143">
        <f t="shared" si="3"/>
        <v>0</v>
      </c>
      <c r="E54" s="2"/>
    </row>
    <row r="55" spans="1:5" ht="19.899999999999999" customHeight="1" x14ac:dyDescent="0.3">
      <c r="A55" s="173"/>
      <c r="B55" s="173"/>
      <c r="C55" s="206">
        <f t="shared" si="2"/>
        <v>29.279384615384618</v>
      </c>
      <c r="D55" s="143">
        <f t="shared" si="3"/>
        <v>0</v>
      </c>
      <c r="E55" s="2"/>
    </row>
    <row r="56" spans="1:5" ht="19.899999999999999" customHeight="1" x14ac:dyDescent="0.3">
      <c r="A56" s="173"/>
      <c r="B56" s="173"/>
      <c r="C56" s="206">
        <f t="shared" si="2"/>
        <v>29.279384615384618</v>
      </c>
      <c r="D56" s="143">
        <f t="shared" si="3"/>
        <v>0</v>
      </c>
      <c r="E56" s="2"/>
    </row>
    <row r="57" spans="1:5" ht="19.899999999999999" customHeight="1" x14ac:dyDescent="0.3">
      <c r="A57" s="173"/>
      <c r="B57" s="173"/>
      <c r="C57" s="206">
        <f t="shared" si="2"/>
        <v>29.279384615384618</v>
      </c>
      <c r="D57" s="143">
        <f t="shared" si="3"/>
        <v>0</v>
      </c>
      <c r="E57" s="2"/>
    </row>
    <row r="58" spans="1:5" ht="19.899999999999999" customHeight="1" x14ac:dyDescent="0.3">
      <c r="A58" s="173"/>
      <c r="B58" s="173"/>
      <c r="C58" s="206">
        <f t="shared" si="2"/>
        <v>29.279384615384618</v>
      </c>
      <c r="D58" s="143">
        <f t="shared" si="3"/>
        <v>0</v>
      </c>
      <c r="E58" s="2"/>
    </row>
    <row r="59" spans="1:5" ht="19.899999999999999" customHeight="1" x14ac:dyDescent="0.3">
      <c r="A59" s="173"/>
      <c r="B59" s="173"/>
      <c r="C59" s="206">
        <f t="shared" si="2"/>
        <v>29.279384615384618</v>
      </c>
      <c r="D59" s="143">
        <f t="shared" si="3"/>
        <v>0</v>
      </c>
      <c r="E59" s="2"/>
    </row>
    <row r="60" spans="1:5" ht="19.899999999999999" customHeight="1" x14ac:dyDescent="0.3">
      <c r="A60" s="173"/>
      <c r="B60" s="173"/>
      <c r="C60" s="206">
        <f t="shared" si="2"/>
        <v>29.279384615384618</v>
      </c>
      <c r="D60" s="143">
        <f t="shared" si="3"/>
        <v>0</v>
      </c>
      <c r="E60" s="2"/>
    </row>
    <row r="61" spans="1:5" ht="19.899999999999999" customHeight="1" x14ac:dyDescent="0.3">
      <c r="A61" s="173"/>
      <c r="B61" s="173"/>
      <c r="C61" s="206">
        <f t="shared" si="2"/>
        <v>29.279384615384618</v>
      </c>
      <c r="D61" s="143">
        <f t="shared" si="3"/>
        <v>0</v>
      </c>
      <c r="E61" s="2"/>
    </row>
    <row r="62" spans="1:5" ht="19.899999999999999" customHeight="1" x14ac:dyDescent="0.3">
      <c r="A62" s="173"/>
      <c r="B62" s="173"/>
      <c r="C62" s="206">
        <f t="shared" si="2"/>
        <v>29.279384615384618</v>
      </c>
      <c r="D62" s="143">
        <f t="shared" si="3"/>
        <v>0</v>
      </c>
      <c r="E62" s="2"/>
    </row>
    <row r="63" spans="1:5" ht="19.899999999999999" customHeight="1" x14ac:dyDescent="0.3">
      <c r="A63" s="173"/>
      <c r="B63" s="173"/>
      <c r="C63" s="206">
        <f t="shared" si="2"/>
        <v>29.279384615384618</v>
      </c>
      <c r="D63" s="143">
        <f t="shared" si="3"/>
        <v>0</v>
      </c>
      <c r="E63" s="2"/>
    </row>
    <row r="64" spans="1:5" ht="19.899999999999999" customHeight="1" x14ac:dyDescent="0.3">
      <c r="A64" s="173"/>
      <c r="B64" s="173"/>
      <c r="C64" s="206">
        <f t="shared" si="2"/>
        <v>29.279384615384618</v>
      </c>
      <c r="D64" s="143">
        <f t="shared" si="3"/>
        <v>0</v>
      </c>
      <c r="E64" s="2"/>
    </row>
    <row r="65" spans="1:7" ht="19.899999999999999" customHeight="1" x14ac:dyDescent="0.3">
      <c r="A65" s="173"/>
      <c r="B65" s="173"/>
      <c r="C65" s="206">
        <f t="shared" si="2"/>
        <v>29.279384615384618</v>
      </c>
      <c r="D65" s="143">
        <f t="shared" si="3"/>
        <v>0</v>
      </c>
      <c r="E65" s="2"/>
    </row>
    <row r="66" spans="1:7" ht="19.899999999999999" customHeight="1" x14ac:dyDescent="0.3">
      <c r="A66" s="173"/>
      <c r="B66" s="173"/>
      <c r="C66" s="206">
        <f t="shared" si="2"/>
        <v>29.279384615384618</v>
      </c>
      <c r="D66" s="143">
        <f t="shared" si="3"/>
        <v>0</v>
      </c>
      <c r="E66" s="2"/>
    </row>
    <row r="67" spans="1:7" ht="19.899999999999999" customHeight="1" x14ac:dyDescent="0.3">
      <c r="A67" s="173"/>
      <c r="B67" s="173"/>
      <c r="C67" s="206">
        <f t="shared" si="2"/>
        <v>29.279384615384618</v>
      </c>
      <c r="D67" s="143">
        <f t="shared" si="3"/>
        <v>0</v>
      </c>
      <c r="E67" s="2"/>
    </row>
    <row r="68" spans="1:7" ht="19.899999999999999" customHeight="1" x14ac:dyDescent="0.3">
      <c r="A68" s="173"/>
      <c r="B68" s="175"/>
      <c r="C68" s="207">
        <f t="shared" si="2"/>
        <v>29.279384615384618</v>
      </c>
      <c r="D68" s="147">
        <f t="shared" si="3"/>
        <v>0</v>
      </c>
      <c r="E68" s="2"/>
    </row>
    <row r="69" spans="1:7" ht="19.899999999999999" customHeight="1" x14ac:dyDescent="0.3">
      <c r="A69" s="637" t="s">
        <v>227</v>
      </c>
      <c r="B69" s="638">
        <f>SUM(B35:B68)</f>
        <v>0</v>
      </c>
      <c r="C69" s="639"/>
      <c r="D69" s="640">
        <f>SUM(D35:D68)</f>
        <v>0</v>
      </c>
      <c r="E69" s="2"/>
    </row>
    <row r="70" spans="1:7" ht="19.899999999999999" customHeight="1" x14ac:dyDescent="0.3">
      <c r="A70" s="91"/>
      <c r="B70" s="91"/>
      <c r="C70" s="91"/>
      <c r="D70" s="92"/>
      <c r="E70" s="2"/>
    </row>
    <row r="71" spans="1:7" ht="19.899999999999999" customHeight="1" x14ac:dyDescent="0.3">
      <c r="A71" s="578" t="s">
        <v>165</v>
      </c>
      <c r="B71" s="578"/>
      <c r="C71" s="578"/>
      <c r="D71" s="208">
        <f>D20</f>
        <v>0</v>
      </c>
      <c r="E71" s="2"/>
    </row>
    <row r="72" spans="1:7" ht="19.899999999999999" customHeight="1" x14ac:dyDescent="0.3">
      <c r="A72" s="578" t="s">
        <v>164</v>
      </c>
      <c r="B72" s="578"/>
      <c r="C72" s="578"/>
      <c r="D72" s="208">
        <f>D33+D69</f>
        <v>0</v>
      </c>
      <c r="E72" s="2"/>
    </row>
    <row r="73" spans="1:7" ht="19.899999999999999" customHeight="1" x14ac:dyDescent="0.3">
      <c r="A73" s="579" t="s">
        <v>118</v>
      </c>
      <c r="B73" s="579"/>
      <c r="C73" s="579"/>
      <c r="D73" s="209">
        <f>D71-D72</f>
        <v>0</v>
      </c>
      <c r="E73" s="2"/>
    </row>
    <row r="75" spans="1:7" x14ac:dyDescent="0.3">
      <c r="A75" s="57"/>
      <c r="B75" s="57"/>
      <c r="C75" s="57"/>
      <c r="D75" s="68"/>
      <c r="E75" s="68"/>
      <c r="G75" s="6"/>
    </row>
    <row r="76" spans="1:7" x14ac:dyDescent="0.3">
      <c r="A76" s="12" t="str">
        <f>'MOF 2023-24'!C28</f>
        <v>Il Direttore SGA</v>
      </c>
      <c r="B76" s="12"/>
      <c r="C76" s="473" t="str">
        <f>'MOF 2023-24'!H28</f>
        <v>Il Dirigente Scolastico</v>
      </c>
      <c r="D76" s="473"/>
      <c r="E76" s="2"/>
      <c r="F76" s="2"/>
      <c r="G76" s="6"/>
    </row>
    <row r="77" spans="1:7" x14ac:dyDescent="0.3">
      <c r="A77" s="6" t="str">
        <f>'MOF 2023-24'!C29</f>
        <v>Nome e Cognome</v>
      </c>
      <c r="B77" s="6"/>
      <c r="C77" s="577" t="str">
        <f>'MOF 2023-24'!H29</f>
        <v>Nome e Cognome</v>
      </c>
      <c r="D77" s="577"/>
      <c r="E77" s="2"/>
      <c r="F77" s="2"/>
      <c r="G77" s="6"/>
    </row>
    <row r="78" spans="1:7" x14ac:dyDescent="0.3">
      <c r="A78" s="6"/>
      <c r="B78" s="6"/>
      <c r="C78" s="577"/>
      <c r="D78" s="577"/>
      <c r="E78" s="2"/>
      <c r="F78" s="2"/>
    </row>
  </sheetData>
  <sheetProtection sheet="1" objects="1" scenarios="1"/>
  <mergeCells count="14">
    <mergeCell ref="A11:D11"/>
    <mergeCell ref="A5:D5"/>
    <mergeCell ref="A6:D6"/>
    <mergeCell ref="A7:D7"/>
    <mergeCell ref="A8:D8"/>
    <mergeCell ref="A9:D9"/>
    <mergeCell ref="A18:D18"/>
    <mergeCell ref="B20:C20"/>
    <mergeCell ref="C76:D76"/>
    <mergeCell ref="C77:D77"/>
    <mergeCell ref="C78:D78"/>
    <mergeCell ref="A71:C71"/>
    <mergeCell ref="A72:C72"/>
    <mergeCell ref="A73:C73"/>
  </mergeCells>
  <printOptions horizontalCentered="1"/>
  <pageMargins left="0.31496062992125984" right="0.31496062992125984" top="0.55118110236220474" bottom="0.55118110236220474" header="0.31496062992125984" footer="0.31496062992125984"/>
  <pageSetup paperSize="9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4A5B5-D077-4431-B310-B247078A3520}">
  <sheetPr>
    <pageSetUpPr fitToPage="1"/>
  </sheetPr>
  <dimension ref="A1:H48"/>
  <sheetViews>
    <sheetView showGridLines="0" workbookViewId="0">
      <selection activeCell="J18" sqref="J18"/>
    </sheetView>
  </sheetViews>
  <sheetFormatPr defaultColWidth="9.140625" defaultRowHeight="16.5" x14ac:dyDescent="0.3"/>
  <cols>
    <col min="1" max="1" width="53" style="7" customWidth="1"/>
    <col min="2" max="2" width="12.28515625" style="7" customWidth="1"/>
    <col min="3" max="3" width="10.140625" style="7" customWidth="1"/>
    <col min="4" max="4" width="6.5703125" style="7" customWidth="1"/>
    <col min="5" max="5" width="22" style="7" customWidth="1"/>
    <col min="6" max="6" width="15.7109375" style="7" customWidth="1"/>
    <col min="7" max="7" width="23" style="6" customWidth="1"/>
    <col min="8" max="8" width="9.140625" style="7"/>
    <col min="9" max="16384" width="9.140625" style="2"/>
  </cols>
  <sheetData>
    <row r="1" spans="1:7" x14ac:dyDescent="0.3">
      <c r="A1" s="6"/>
      <c r="B1" s="6"/>
      <c r="C1" s="6"/>
      <c r="D1" s="6"/>
      <c r="E1" s="6"/>
      <c r="F1" s="6"/>
    </row>
    <row r="2" spans="1:7" x14ac:dyDescent="0.3">
      <c r="A2" s="6"/>
      <c r="B2" s="6"/>
      <c r="C2" s="6"/>
      <c r="D2" s="6"/>
      <c r="E2" s="6"/>
      <c r="F2" s="6"/>
    </row>
    <row r="3" spans="1:7" x14ac:dyDescent="0.3">
      <c r="A3" s="6"/>
      <c r="B3" s="6"/>
      <c r="C3" s="6"/>
      <c r="D3" s="6"/>
      <c r="E3" s="6"/>
      <c r="F3" s="6"/>
    </row>
    <row r="4" spans="1:7" x14ac:dyDescent="0.3">
      <c r="A4" s="6"/>
      <c r="B4" s="6"/>
      <c r="C4" s="6"/>
      <c r="D4" s="6"/>
      <c r="E4" s="6"/>
      <c r="F4" s="6"/>
    </row>
    <row r="5" spans="1:7" x14ac:dyDescent="0.3">
      <c r="A5" s="473" t="s">
        <v>217</v>
      </c>
      <c r="B5" s="473"/>
      <c r="C5" s="473"/>
      <c r="D5" s="473"/>
      <c r="E5" s="473"/>
      <c r="F5" s="6"/>
    </row>
    <row r="6" spans="1:7" x14ac:dyDescent="0.3">
      <c r="A6" s="513" t="s">
        <v>218</v>
      </c>
      <c r="B6" s="513"/>
      <c r="C6" s="513"/>
      <c r="D6" s="513"/>
      <c r="E6" s="513"/>
      <c r="F6" s="6"/>
    </row>
    <row r="7" spans="1:7" x14ac:dyDescent="0.3">
      <c r="A7" s="513" t="s">
        <v>219</v>
      </c>
      <c r="B7" s="513"/>
      <c r="C7" s="513"/>
      <c r="D7" s="513"/>
      <c r="E7" s="513"/>
      <c r="F7" s="12"/>
      <c r="G7" s="12"/>
    </row>
    <row r="8" spans="1:7" x14ac:dyDescent="0.3">
      <c r="A8" s="513" t="s">
        <v>220</v>
      </c>
      <c r="B8" s="513"/>
      <c r="C8" s="513"/>
      <c r="D8" s="513"/>
      <c r="E8" s="513"/>
      <c r="F8" s="6"/>
    </row>
    <row r="9" spans="1:7" ht="12" customHeight="1" x14ac:dyDescent="0.3">
      <c r="A9" s="513" t="s">
        <v>221</v>
      </c>
      <c r="B9" s="513"/>
      <c r="C9" s="513"/>
      <c r="D9" s="513"/>
      <c r="E9" s="513"/>
      <c r="F9" s="1"/>
      <c r="G9" s="1"/>
    </row>
    <row r="10" spans="1:7" ht="12" customHeight="1" x14ac:dyDescent="0.3">
      <c r="A10" s="1"/>
      <c r="B10" s="1"/>
      <c r="C10" s="1"/>
      <c r="D10" s="1"/>
      <c r="E10" s="1"/>
      <c r="F10" s="1"/>
      <c r="G10" s="1"/>
    </row>
    <row r="11" spans="1:7" ht="17.25" x14ac:dyDescent="0.3">
      <c r="A11" s="626" t="s">
        <v>240</v>
      </c>
      <c r="B11" s="626"/>
      <c r="C11" s="626"/>
      <c r="D11" s="626"/>
      <c r="E11" s="626"/>
      <c r="F11" s="5"/>
      <c r="G11" s="5"/>
    </row>
    <row r="12" spans="1:7" ht="9.75" customHeight="1" x14ac:dyDescent="0.3">
      <c r="A12" s="5"/>
      <c r="B12" s="5"/>
      <c r="C12" s="5"/>
      <c r="D12" s="5"/>
      <c r="E12" s="5"/>
      <c r="F12" s="5"/>
      <c r="G12" s="5"/>
    </row>
    <row r="13" spans="1:7" ht="21" customHeight="1" x14ac:dyDescent="0.3">
      <c r="A13" s="623" t="s">
        <v>241</v>
      </c>
      <c r="B13" s="623" t="s">
        <v>101</v>
      </c>
      <c r="C13" s="623" t="s">
        <v>109</v>
      </c>
      <c r="D13" s="623" t="s">
        <v>110</v>
      </c>
      <c r="E13" s="625" t="s">
        <v>31</v>
      </c>
      <c r="F13" s="1"/>
      <c r="G13" s="1"/>
    </row>
    <row r="14" spans="1:7" ht="17.100000000000001" customHeight="1" x14ac:dyDescent="0.3">
      <c r="A14" s="236" t="s">
        <v>111</v>
      </c>
      <c r="B14" s="237">
        <v>1903.16</v>
      </c>
      <c r="C14" s="237">
        <f t="shared" ref="C14:C19" si="0">B14/78</f>
        <v>24.399487179487181</v>
      </c>
      <c r="D14" s="237">
        <f t="shared" ref="D14:D19" si="1">C14*0.1</f>
        <v>2.4399487179487185</v>
      </c>
      <c r="E14" s="144">
        <f t="shared" ref="E14:E19" si="2">C14+D14</f>
        <v>26.839435897435898</v>
      </c>
      <c r="F14" s="12"/>
      <c r="G14" s="12"/>
    </row>
    <row r="15" spans="1:7" ht="17.100000000000001" customHeight="1" x14ac:dyDescent="0.3">
      <c r="A15" s="198" t="s">
        <v>112</v>
      </c>
      <c r="B15" s="203">
        <v>2174.29</v>
      </c>
      <c r="C15" s="203">
        <f t="shared" si="0"/>
        <v>27.875512820512821</v>
      </c>
      <c r="D15" s="203">
        <f t="shared" si="1"/>
        <v>2.7875512820512824</v>
      </c>
      <c r="E15" s="145">
        <f t="shared" si="2"/>
        <v>30.663064102564103</v>
      </c>
      <c r="F15" s="12"/>
      <c r="G15" s="12"/>
    </row>
    <row r="16" spans="1:7" ht="17.100000000000001" customHeight="1" x14ac:dyDescent="0.3">
      <c r="A16" s="198" t="s">
        <v>113</v>
      </c>
      <c r="B16" s="203">
        <v>2379.41</v>
      </c>
      <c r="C16" s="203">
        <f t="shared" si="0"/>
        <v>30.505256410256408</v>
      </c>
      <c r="D16" s="203">
        <f t="shared" si="1"/>
        <v>3.0505256410256409</v>
      </c>
      <c r="E16" s="145">
        <f t="shared" si="2"/>
        <v>33.555782051282051</v>
      </c>
      <c r="F16" s="12"/>
      <c r="G16" s="12"/>
    </row>
    <row r="17" spans="1:7" ht="17.100000000000001" customHeight="1" x14ac:dyDescent="0.3">
      <c r="A17" s="198" t="s">
        <v>114</v>
      </c>
      <c r="B17" s="203">
        <v>2644.69</v>
      </c>
      <c r="C17" s="203">
        <f t="shared" si="0"/>
        <v>33.906282051282055</v>
      </c>
      <c r="D17" s="203">
        <f t="shared" si="1"/>
        <v>3.3906282051282055</v>
      </c>
      <c r="E17" s="145">
        <f t="shared" si="2"/>
        <v>37.296910256410257</v>
      </c>
      <c r="F17" s="12"/>
      <c r="G17" s="12"/>
    </row>
    <row r="18" spans="1:7" ht="17.100000000000001" customHeight="1" x14ac:dyDescent="0.3">
      <c r="A18" s="198" t="s">
        <v>115</v>
      </c>
      <c r="B18" s="203">
        <v>2819.78</v>
      </c>
      <c r="C18" s="203">
        <f t="shared" si="0"/>
        <v>36.15102564102564</v>
      </c>
      <c r="D18" s="203">
        <f t="shared" si="1"/>
        <v>3.615102564102564</v>
      </c>
      <c r="E18" s="145">
        <f t="shared" si="2"/>
        <v>39.766128205128204</v>
      </c>
      <c r="F18" s="12"/>
      <c r="G18" s="12"/>
    </row>
    <row r="19" spans="1:7" ht="17.100000000000001" customHeight="1" x14ac:dyDescent="0.3">
      <c r="A19" s="199" t="s">
        <v>116</v>
      </c>
      <c r="B19" s="204">
        <v>2958.79</v>
      </c>
      <c r="C19" s="204">
        <f t="shared" si="0"/>
        <v>37.933205128205131</v>
      </c>
      <c r="D19" s="204">
        <f t="shared" si="1"/>
        <v>3.7933205128205132</v>
      </c>
      <c r="E19" s="146">
        <f t="shared" si="2"/>
        <v>41.726525641025646</v>
      </c>
      <c r="F19" s="12"/>
      <c r="G19" s="12"/>
    </row>
    <row r="20" spans="1:7" x14ac:dyDescent="0.3">
      <c r="A20" s="87"/>
      <c r="B20" s="88"/>
      <c r="C20" s="88"/>
      <c r="D20" s="88"/>
      <c r="E20" s="89"/>
      <c r="F20" s="12"/>
      <c r="G20" s="12"/>
    </row>
    <row r="21" spans="1:7" x14ac:dyDescent="0.3">
      <c r="A21" s="12"/>
      <c r="B21" s="12"/>
      <c r="C21" s="12"/>
      <c r="D21" s="12"/>
      <c r="E21" s="12"/>
      <c r="F21" s="12"/>
      <c r="G21" s="12"/>
    </row>
    <row r="22" spans="1:7" ht="17.25" x14ac:dyDescent="0.3">
      <c r="A22" s="626" t="s">
        <v>242</v>
      </c>
      <c r="B22" s="626"/>
      <c r="C22" s="626"/>
      <c r="D22" s="626"/>
      <c r="E22" s="626"/>
      <c r="F22" s="5"/>
      <c r="G22" s="5"/>
    </row>
    <row r="24" spans="1:7" ht="19.5" customHeight="1" x14ac:dyDescent="0.3">
      <c r="B24" s="576" t="s">
        <v>105</v>
      </c>
      <c r="C24" s="576"/>
      <c r="D24" s="90"/>
      <c r="E24" s="200">
        <f>'MOF 2023-24'!I12</f>
        <v>0</v>
      </c>
      <c r="F24" s="2"/>
    </row>
    <row r="26" spans="1:7" ht="25.5" customHeight="1" x14ac:dyDescent="0.3">
      <c r="A26" s="201" t="s">
        <v>106</v>
      </c>
      <c r="B26" s="202" t="s">
        <v>107</v>
      </c>
      <c r="C26" s="202" t="s">
        <v>54</v>
      </c>
      <c r="D26" s="643"/>
      <c r="E26" s="202" t="s">
        <v>108</v>
      </c>
      <c r="F26" s="2"/>
    </row>
    <row r="27" spans="1:7" ht="19.899999999999999" customHeight="1" x14ac:dyDescent="0.3">
      <c r="A27" s="641" t="s">
        <v>117</v>
      </c>
      <c r="B27" s="642"/>
      <c r="C27" s="643"/>
      <c r="D27" s="643"/>
      <c r="E27" s="644"/>
      <c r="F27" s="2"/>
    </row>
    <row r="28" spans="1:7" ht="19.899999999999999" customHeight="1" x14ac:dyDescent="0.3">
      <c r="A28" s="169"/>
      <c r="B28" s="169"/>
      <c r="C28" s="170"/>
      <c r="D28" s="645"/>
      <c r="E28" s="142">
        <f>B28*C28</f>
        <v>0</v>
      </c>
      <c r="F28" s="2"/>
    </row>
    <row r="29" spans="1:7" ht="19.899999999999999" customHeight="1" x14ac:dyDescent="0.3">
      <c r="A29" s="171"/>
      <c r="B29" s="171"/>
      <c r="C29" s="172">
        <v>33.56</v>
      </c>
      <c r="D29" s="646"/>
      <c r="E29" s="143">
        <f t="shared" ref="E29:E34" si="3">B29*C29</f>
        <v>0</v>
      </c>
      <c r="F29" s="2"/>
    </row>
    <row r="30" spans="1:7" ht="19.899999999999999" customHeight="1" x14ac:dyDescent="0.3">
      <c r="A30" s="171"/>
      <c r="B30" s="171"/>
      <c r="C30" s="172"/>
      <c r="D30" s="646"/>
      <c r="E30" s="143">
        <f t="shared" si="3"/>
        <v>0</v>
      </c>
      <c r="F30" s="2"/>
    </row>
    <row r="31" spans="1:7" ht="19.899999999999999" customHeight="1" x14ac:dyDescent="0.3">
      <c r="A31" s="171"/>
      <c r="B31" s="171"/>
      <c r="C31" s="172"/>
      <c r="D31" s="646"/>
      <c r="E31" s="143">
        <f t="shared" si="3"/>
        <v>0</v>
      </c>
      <c r="F31" s="2"/>
    </row>
    <row r="32" spans="1:7" ht="19.899999999999999" customHeight="1" x14ac:dyDescent="0.3">
      <c r="A32" s="171"/>
      <c r="B32" s="171"/>
      <c r="C32" s="172"/>
      <c r="D32" s="646"/>
      <c r="E32" s="143">
        <f t="shared" si="3"/>
        <v>0</v>
      </c>
      <c r="F32" s="2"/>
    </row>
    <row r="33" spans="1:8" ht="19.899999999999999" customHeight="1" x14ac:dyDescent="0.3">
      <c r="A33" s="171"/>
      <c r="B33" s="171"/>
      <c r="C33" s="172">
        <v>39.770000000000003</v>
      </c>
      <c r="D33" s="646"/>
      <c r="E33" s="143">
        <f t="shared" si="3"/>
        <v>0</v>
      </c>
      <c r="F33" s="2"/>
    </row>
    <row r="34" spans="1:8" ht="19.899999999999999" customHeight="1" x14ac:dyDescent="0.3">
      <c r="A34" s="171"/>
      <c r="B34" s="171"/>
      <c r="C34" s="172"/>
      <c r="D34" s="646"/>
      <c r="E34" s="143">
        <f t="shared" si="3"/>
        <v>0</v>
      </c>
      <c r="F34" s="2"/>
    </row>
    <row r="35" spans="1:8" ht="19.899999999999999" customHeight="1" x14ac:dyDescent="0.3">
      <c r="A35" s="173"/>
      <c r="B35" s="173"/>
      <c r="C35" s="174"/>
      <c r="D35" s="647"/>
      <c r="E35" s="143">
        <f>B35*C35</f>
        <v>0</v>
      </c>
      <c r="F35" s="2"/>
    </row>
    <row r="36" spans="1:8" ht="19.899999999999999" customHeight="1" x14ac:dyDescent="0.3">
      <c r="A36" s="173"/>
      <c r="B36" s="173"/>
      <c r="C36" s="174">
        <v>41.73</v>
      </c>
      <c r="D36" s="647"/>
      <c r="E36" s="143">
        <f>B36*C36</f>
        <v>0</v>
      </c>
      <c r="F36" s="2"/>
    </row>
    <row r="37" spans="1:8" ht="19.899999999999999" customHeight="1" x14ac:dyDescent="0.3">
      <c r="A37" s="173"/>
      <c r="B37" s="173"/>
      <c r="C37" s="174"/>
      <c r="D37" s="647"/>
      <c r="E37" s="143">
        <f>B37*C37</f>
        <v>0</v>
      </c>
      <c r="F37" s="2"/>
    </row>
    <row r="38" spans="1:8" ht="19.899999999999999" customHeight="1" x14ac:dyDescent="0.3">
      <c r="A38" s="173"/>
      <c r="B38" s="175"/>
      <c r="C38" s="176"/>
      <c r="D38" s="648"/>
      <c r="E38" s="143">
        <f>B38*C38</f>
        <v>0</v>
      </c>
      <c r="F38" s="2"/>
    </row>
    <row r="39" spans="1:8" ht="19.899999999999999" customHeight="1" x14ac:dyDescent="0.3">
      <c r="A39" s="650" t="s">
        <v>30</v>
      </c>
      <c r="B39" s="651">
        <f>SUM(B28:B38)</f>
        <v>0</v>
      </c>
      <c r="C39" s="649"/>
      <c r="D39" s="649"/>
      <c r="E39" s="652">
        <f>SUM(E28:E38)</f>
        <v>0</v>
      </c>
      <c r="F39" s="2"/>
    </row>
    <row r="40" spans="1:8" ht="19.899999999999999" customHeight="1" x14ac:dyDescent="0.3">
      <c r="A40" s="91"/>
      <c r="B40" s="91"/>
      <c r="C40" s="91"/>
      <c r="D40" s="91"/>
      <c r="E40" s="92"/>
      <c r="F40" s="2"/>
    </row>
    <row r="41" spans="1:8" ht="19.899999999999999" customHeight="1" x14ac:dyDescent="0.3">
      <c r="A41" s="580" t="s">
        <v>165</v>
      </c>
      <c r="B41" s="581"/>
      <c r="C41" s="581"/>
      <c r="D41" s="582"/>
      <c r="E41" s="208">
        <f>E24</f>
        <v>0</v>
      </c>
      <c r="F41" s="2"/>
    </row>
    <row r="42" spans="1:8" ht="19.899999999999999" customHeight="1" x14ac:dyDescent="0.3">
      <c r="A42" s="580" t="s">
        <v>164</v>
      </c>
      <c r="B42" s="581"/>
      <c r="C42" s="581"/>
      <c r="D42" s="582"/>
      <c r="E42" s="208">
        <f>E39</f>
        <v>0</v>
      </c>
      <c r="F42" s="2"/>
    </row>
    <row r="43" spans="1:8" ht="19.899999999999999" customHeight="1" x14ac:dyDescent="0.3">
      <c r="A43" s="583" t="s">
        <v>118</v>
      </c>
      <c r="B43" s="584"/>
      <c r="C43" s="584"/>
      <c r="D43" s="585"/>
      <c r="E43" s="209">
        <f>E41-E42</f>
        <v>0</v>
      </c>
      <c r="F43" s="2"/>
    </row>
    <row r="45" spans="1:8" x14ac:dyDescent="0.3">
      <c r="A45" s="57"/>
      <c r="B45" s="57"/>
      <c r="C45" s="57"/>
      <c r="D45" s="57"/>
      <c r="E45" s="68"/>
      <c r="F45" s="68"/>
      <c r="H45" s="6"/>
    </row>
    <row r="46" spans="1:8" x14ac:dyDescent="0.3">
      <c r="A46" s="12" t="str">
        <f>'MOF 2023-24'!C28</f>
        <v>Il Direttore SGA</v>
      </c>
      <c r="B46" s="12"/>
      <c r="C46" s="473" t="str">
        <f>'MOF 2023-24'!H28</f>
        <v>Il Dirigente Scolastico</v>
      </c>
      <c r="D46" s="473"/>
      <c r="E46" s="473"/>
      <c r="F46" s="2"/>
      <c r="G46" s="2"/>
      <c r="H46" s="6"/>
    </row>
    <row r="47" spans="1:8" x14ac:dyDescent="0.3">
      <c r="A47" s="6" t="str">
        <f>'MOF 2023-24'!C29</f>
        <v>Nome e Cognome</v>
      </c>
      <c r="B47" s="6"/>
      <c r="C47" s="577" t="str">
        <f>'MOF 2023-24'!H29</f>
        <v>Nome e Cognome</v>
      </c>
      <c r="D47" s="577"/>
      <c r="E47" s="577"/>
      <c r="F47" s="2"/>
      <c r="G47" s="2"/>
      <c r="H47" s="6"/>
    </row>
    <row r="48" spans="1:8" x14ac:dyDescent="0.3">
      <c r="A48" s="6"/>
      <c r="B48" s="6"/>
      <c r="C48" s="577"/>
      <c r="D48" s="577"/>
      <c r="E48" s="577"/>
      <c r="F48" s="2"/>
      <c r="G48" s="2"/>
    </row>
  </sheetData>
  <sheetProtection sheet="1" objects="1" scenarios="1"/>
  <mergeCells count="14">
    <mergeCell ref="A9:E9"/>
    <mergeCell ref="A5:E5"/>
    <mergeCell ref="A6:E6"/>
    <mergeCell ref="A7:E7"/>
    <mergeCell ref="A8:E8"/>
    <mergeCell ref="C48:E48"/>
    <mergeCell ref="A11:E11"/>
    <mergeCell ref="A22:E22"/>
    <mergeCell ref="B24:C24"/>
    <mergeCell ref="C46:E46"/>
    <mergeCell ref="C47:E47"/>
    <mergeCell ref="A41:D41"/>
    <mergeCell ref="A42:D42"/>
    <mergeCell ref="A43:D43"/>
  </mergeCells>
  <printOptions horizontalCentered="1"/>
  <pageMargins left="0.23622047244094491" right="0.23622047244094491" top="0.41" bottom="0.33" header="0.31496062992125984" footer="0.31496062992125984"/>
  <pageSetup paperSize="9" scale="9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A0AE-1B43-4EFD-B0C2-0BB3118BA1B4}">
  <sheetPr>
    <pageSetUpPr fitToPage="1"/>
  </sheetPr>
  <dimension ref="A1:K26"/>
  <sheetViews>
    <sheetView showGridLines="0" workbookViewId="0">
      <selection activeCell="F10" sqref="F10:G10"/>
    </sheetView>
  </sheetViews>
  <sheetFormatPr defaultRowHeight="16.5" x14ac:dyDescent="0.3"/>
  <cols>
    <col min="1" max="1" width="9.140625" style="1"/>
    <col min="2" max="4" width="9.140625" style="2"/>
    <col min="5" max="5" width="29.7109375" style="2" customWidth="1"/>
    <col min="6" max="7" width="5.7109375" style="2" customWidth="1"/>
    <col min="8" max="8" width="9.7109375" style="2" customWidth="1"/>
    <col min="9" max="9" width="11.5703125" style="2" customWidth="1"/>
    <col min="10" max="10" width="15.7109375" style="2" customWidth="1"/>
    <col min="11" max="11" width="9.140625" style="1"/>
    <col min="12" max="260" width="9.140625" style="2"/>
    <col min="261" max="261" width="29.7109375" style="2" customWidth="1"/>
    <col min="262" max="264" width="9.140625" style="2"/>
    <col min="265" max="265" width="13" style="2" customWidth="1"/>
    <col min="266" max="266" width="17.7109375" style="2" customWidth="1"/>
    <col min="267" max="516" width="9.140625" style="2"/>
    <col min="517" max="517" width="29.7109375" style="2" customWidth="1"/>
    <col min="518" max="520" width="9.140625" style="2"/>
    <col min="521" max="521" width="13" style="2" customWidth="1"/>
    <col min="522" max="522" width="17.7109375" style="2" customWidth="1"/>
    <col min="523" max="772" width="9.140625" style="2"/>
    <col min="773" max="773" width="29.7109375" style="2" customWidth="1"/>
    <col min="774" max="776" width="9.140625" style="2"/>
    <col min="777" max="777" width="13" style="2" customWidth="1"/>
    <col min="778" max="778" width="17.7109375" style="2" customWidth="1"/>
    <col min="779" max="1028" width="9.140625" style="2"/>
    <col min="1029" max="1029" width="29.7109375" style="2" customWidth="1"/>
    <col min="1030" max="1032" width="9.140625" style="2"/>
    <col min="1033" max="1033" width="13" style="2" customWidth="1"/>
    <col min="1034" max="1034" width="17.7109375" style="2" customWidth="1"/>
    <col min="1035" max="1284" width="9.140625" style="2"/>
    <col min="1285" max="1285" width="29.7109375" style="2" customWidth="1"/>
    <col min="1286" max="1288" width="9.140625" style="2"/>
    <col min="1289" max="1289" width="13" style="2" customWidth="1"/>
    <col min="1290" max="1290" width="17.7109375" style="2" customWidth="1"/>
    <col min="1291" max="1540" width="9.140625" style="2"/>
    <col min="1541" max="1541" width="29.7109375" style="2" customWidth="1"/>
    <col min="1542" max="1544" width="9.140625" style="2"/>
    <col min="1545" max="1545" width="13" style="2" customWidth="1"/>
    <col min="1546" max="1546" width="17.7109375" style="2" customWidth="1"/>
    <col min="1547" max="1796" width="9.140625" style="2"/>
    <col min="1797" max="1797" width="29.7109375" style="2" customWidth="1"/>
    <col min="1798" max="1800" width="9.140625" style="2"/>
    <col min="1801" max="1801" width="13" style="2" customWidth="1"/>
    <col min="1802" max="1802" width="17.7109375" style="2" customWidth="1"/>
    <col min="1803" max="2052" width="9.140625" style="2"/>
    <col min="2053" max="2053" width="29.7109375" style="2" customWidth="1"/>
    <col min="2054" max="2056" width="9.140625" style="2"/>
    <col min="2057" max="2057" width="13" style="2" customWidth="1"/>
    <col min="2058" max="2058" width="17.7109375" style="2" customWidth="1"/>
    <col min="2059" max="2308" width="9.140625" style="2"/>
    <col min="2309" max="2309" width="29.7109375" style="2" customWidth="1"/>
    <col min="2310" max="2312" width="9.140625" style="2"/>
    <col min="2313" max="2313" width="13" style="2" customWidth="1"/>
    <col min="2314" max="2314" width="17.7109375" style="2" customWidth="1"/>
    <col min="2315" max="2564" width="9.140625" style="2"/>
    <col min="2565" max="2565" width="29.7109375" style="2" customWidth="1"/>
    <col min="2566" max="2568" width="9.140625" style="2"/>
    <col min="2569" max="2569" width="13" style="2" customWidth="1"/>
    <col min="2570" max="2570" width="17.7109375" style="2" customWidth="1"/>
    <col min="2571" max="2820" width="9.140625" style="2"/>
    <col min="2821" max="2821" width="29.7109375" style="2" customWidth="1"/>
    <col min="2822" max="2824" width="9.140625" style="2"/>
    <col min="2825" max="2825" width="13" style="2" customWidth="1"/>
    <col min="2826" max="2826" width="17.7109375" style="2" customWidth="1"/>
    <col min="2827" max="3076" width="9.140625" style="2"/>
    <col min="3077" max="3077" width="29.7109375" style="2" customWidth="1"/>
    <col min="3078" max="3080" width="9.140625" style="2"/>
    <col min="3081" max="3081" width="13" style="2" customWidth="1"/>
    <col min="3082" max="3082" width="17.7109375" style="2" customWidth="1"/>
    <col min="3083" max="3332" width="9.140625" style="2"/>
    <col min="3333" max="3333" width="29.7109375" style="2" customWidth="1"/>
    <col min="3334" max="3336" width="9.140625" style="2"/>
    <col min="3337" max="3337" width="13" style="2" customWidth="1"/>
    <col min="3338" max="3338" width="17.7109375" style="2" customWidth="1"/>
    <col min="3339" max="3588" width="9.140625" style="2"/>
    <col min="3589" max="3589" width="29.7109375" style="2" customWidth="1"/>
    <col min="3590" max="3592" width="9.140625" style="2"/>
    <col min="3593" max="3593" width="13" style="2" customWidth="1"/>
    <col min="3594" max="3594" width="17.7109375" style="2" customWidth="1"/>
    <col min="3595" max="3844" width="9.140625" style="2"/>
    <col min="3845" max="3845" width="29.7109375" style="2" customWidth="1"/>
    <col min="3846" max="3848" width="9.140625" style="2"/>
    <col min="3849" max="3849" width="13" style="2" customWidth="1"/>
    <col min="3850" max="3850" width="17.7109375" style="2" customWidth="1"/>
    <col min="3851" max="4100" width="9.140625" style="2"/>
    <col min="4101" max="4101" width="29.7109375" style="2" customWidth="1"/>
    <col min="4102" max="4104" width="9.140625" style="2"/>
    <col min="4105" max="4105" width="13" style="2" customWidth="1"/>
    <col min="4106" max="4106" width="17.7109375" style="2" customWidth="1"/>
    <col min="4107" max="4356" width="9.140625" style="2"/>
    <col min="4357" max="4357" width="29.7109375" style="2" customWidth="1"/>
    <col min="4358" max="4360" width="9.140625" style="2"/>
    <col min="4361" max="4361" width="13" style="2" customWidth="1"/>
    <col min="4362" max="4362" width="17.7109375" style="2" customWidth="1"/>
    <col min="4363" max="4612" width="9.140625" style="2"/>
    <col min="4613" max="4613" width="29.7109375" style="2" customWidth="1"/>
    <col min="4614" max="4616" width="9.140625" style="2"/>
    <col min="4617" max="4617" width="13" style="2" customWidth="1"/>
    <col min="4618" max="4618" width="17.7109375" style="2" customWidth="1"/>
    <col min="4619" max="4868" width="9.140625" style="2"/>
    <col min="4869" max="4869" width="29.7109375" style="2" customWidth="1"/>
    <col min="4870" max="4872" width="9.140625" style="2"/>
    <col min="4873" max="4873" width="13" style="2" customWidth="1"/>
    <col min="4874" max="4874" width="17.7109375" style="2" customWidth="1"/>
    <col min="4875" max="5124" width="9.140625" style="2"/>
    <col min="5125" max="5125" width="29.7109375" style="2" customWidth="1"/>
    <col min="5126" max="5128" width="9.140625" style="2"/>
    <col min="5129" max="5129" width="13" style="2" customWidth="1"/>
    <col min="5130" max="5130" width="17.7109375" style="2" customWidth="1"/>
    <col min="5131" max="5380" width="9.140625" style="2"/>
    <col min="5381" max="5381" width="29.7109375" style="2" customWidth="1"/>
    <col min="5382" max="5384" width="9.140625" style="2"/>
    <col min="5385" max="5385" width="13" style="2" customWidth="1"/>
    <col min="5386" max="5386" width="17.7109375" style="2" customWidth="1"/>
    <col min="5387" max="5636" width="9.140625" style="2"/>
    <col min="5637" max="5637" width="29.7109375" style="2" customWidth="1"/>
    <col min="5638" max="5640" width="9.140625" style="2"/>
    <col min="5641" max="5641" width="13" style="2" customWidth="1"/>
    <col min="5642" max="5642" width="17.7109375" style="2" customWidth="1"/>
    <col min="5643" max="5892" width="9.140625" style="2"/>
    <col min="5893" max="5893" width="29.7109375" style="2" customWidth="1"/>
    <col min="5894" max="5896" width="9.140625" style="2"/>
    <col min="5897" max="5897" width="13" style="2" customWidth="1"/>
    <col min="5898" max="5898" width="17.7109375" style="2" customWidth="1"/>
    <col min="5899" max="6148" width="9.140625" style="2"/>
    <col min="6149" max="6149" width="29.7109375" style="2" customWidth="1"/>
    <col min="6150" max="6152" width="9.140625" style="2"/>
    <col min="6153" max="6153" width="13" style="2" customWidth="1"/>
    <col min="6154" max="6154" width="17.7109375" style="2" customWidth="1"/>
    <col min="6155" max="6404" width="9.140625" style="2"/>
    <col min="6405" max="6405" width="29.7109375" style="2" customWidth="1"/>
    <col min="6406" max="6408" width="9.140625" style="2"/>
    <col min="6409" max="6409" width="13" style="2" customWidth="1"/>
    <col min="6410" max="6410" width="17.7109375" style="2" customWidth="1"/>
    <col min="6411" max="6660" width="9.140625" style="2"/>
    <col min="6661" max="6661" width="29.7109375" style="2" customWidth="1"/>
    <col min="6662" max="6664" width="9.140625" style="2"/>
    <col min="6665" max="6665" width="13" style="2" customWidth="1"/>
    <col min="6666" max="6666" width="17.7109375" style="2" customWidth="1"/>
    <col min="6667" max="6916" width="9.140625" style="2"/>
    <col min="6917" max="6917" width="29.7109375" style="2" customWidth="1"/>
    <col min="6918" max="6920" width="9.140625" style="2"/>
    <col min="6921" max="6921" width="13" style="2" customWidth="1"/>
    <col min="6922" max="6922" width="17.7109375" style="2" customWidth="1"/>
    <col min="6923" max="7172" width="9.140625" style="2"/>
    <col min="7173" max="7173" width="29.7109375" style="2" customWidth="1"/>
    <col min="7174" max="7176" width="9.140625" style="2"/>
    <col min="7177" max="7177" width="13" style="2" customWidth="1"/>
    <col min="7178" max="7178" width="17.7109375" style="2" customWidth="1"/>
    <col min="7179" max="7428" width="9.140625" style="2"/>
    <col min="7429" max="7429" width="29.7109375" style="2" customWidth="1"/>
    <col min="7430" max="7432" width="9.140625" style="2"/>
    <col min="7433" max="7433" width="13" style="2" customWidth="1"/>
    <col min="7434" max="7434" width="17.7109375" style="2" customWidth="1"/>
    <col min="7435" max="7684" width="9.140625" style="2"/>
    <col min="7685" max="7685" width="29.7109375" style="2" customWidth="1"/>
    <col min="7686" max="7688" width="9.140625" style="2"/>
    <col min="7689" max="7689" width="13" style="2" customWidth="1"/>
    <col min="7690" max="7690" width="17.7109375" style="2" customWidth="1"/>
    <col min="7691" max="7940" width="9.140625" style="2"/>
    <col min="7941" max="7941" width="29.7109375" style="2" customWidth="1"/>
    <col min="7942" max="7944" width="9.140625" style="2"/>
    <col min="7945" max="7945" width="13" style="2" customWidth="1"/>
    <col min="7946" max="7946" width="17.7109375" style="2" customWidth="1"/>
    <col min="7947" max="8196" width="9.140625" style="2"/>
    <col min="8197" max="8197" width="29.7109375" style="2" customWidth="1"/>
    <col min="8198" max="8200" width="9.140625" style="2"/>
    <col min="8201" max="8201" width="13" style="2" customWidth="1"/>
    <col min="8202" max="8202" width="17.7109375" style="2" customWidth="1"/>
    <col min="8203" max="8452" width="9.140625" style="2"/>
    <col min="8453" max="8453" width="29.7109375" style="2" customWidth="1"/>
    <col min="8454" max="8456" width="9.140625" style="2"/>
    <col min="8457" max="8457" width="13" style="2" customWidth="1"/>
    <col min="8458" max="8458" width="17.7109375" style="2" customWidth="1"/>
    <col min="8459" max="8708" width="9.140625" style="2"/>
    <col min="8709" max="8709" width="29.7109375" style="2" customWidth="1"/>
    <col min="8710" max="8712" width="9.140625" style="2"/>
    <col min="8713" max="8713" width="13" style="2" customWidth="1"/>
    <col min="8714" max="8714" width="17.7109375" style="2" customWidth="1"/>
    <col min="8715" max="8964" width="9.140625" style="2"/>
    <col min="8965" max="8965" width="29.7109375" style="2" customWidth="1"/>
    <col min="8966" max="8968" width="9.140625" style="2"/>
    <col min="8969" max="8969" width="13" style="2" customWidth="1"/>
    <col min="8970" max="8970" width="17.7109375" style="2" customWidth="1"/>
    <col min="8971" max="9220" width="9.140625" style="2"/>
    <col min="9221" max="9221" width="29.7109375" style="2" customWidth="1"/>
    <col min="9222" max="9224" width="9.140625" style="2"/>
    <col min="9225" max="9225" width="13" style="2" customWidth="1"/>
    <col min="9226" max="9226" width="17.7109375" style="2" customWidth="1"/>
    <col min="9227" max="9476" width="9.140625" style="2"/>
    <col min="9477" max="9477" width="29.7109375" style="2" customWidth="1"/>
    <col min="9478" max="9480" width="9.140625" style="2"/>
    <col min="9481" max="9481" width="13" style="2" customWidth="1"/>
    <col min="9482" max="9482" width="17.7109375" style="2" customWidth="1"/>
    <col min="9483" max="9732" width="9.140625" style="2"/>
    <col min="9733" max="9733" width="29.7109375" style="2" customWidth="1"/>
    <col min="9734" max="9736" width="9.140625" style="2"/>
    <col min="9737" max="9737" width="13" style="2" customWidth="1"/>
    <col min="9738" max="9738" width="17.7109375" style="2" customWidth="1"/>
    <col min="9739" max="9988" width="9.140625" style="2"/>
    <col min="9989" max="9989" width="29.7109375" style="2" customWidth="1"/>
    <col min="9990" max="9992" width="9.140625" style="2"/>
    <col min="9993" max="9993" width="13" style="2" customWidth="1"/>
    <col min="9994" max="9994" width="17.7109375" style="2" customWidth="1"/>
    <col min="9995" max="10244" width="9.140625" style="2"/>
    <col min="10245" max="10245" width="29.7109375" style="2" customWidth="1"/>
    <col min="10246" max="10248" width="9.140625" style="2"/>
    <col min="10249" max="10249" width="13" style="2" customWidth="1"/>
    <col min="10250" max="10250" width="17.7109375" style="2" customWidth="1"/>
    <col min="10251" max="10500" width="9.140625" style="2"/>
    <col min="10501" max="10501" width="29.7109375" style="2" customWidth="1"/>
    <col min="10502" max="10504" width="9.140625" style="2"/>
    <col min="10505" max="10505" width="13" style="2" customWidth="1"/>
    <col min="10506" max="10506" width="17.7109375" style="2" customWidth="1"/>
    <col min="10507" max="10756" width="9.140625" style="2"/>
    <col min="10757" max="10757" width="29.7109375" style="2" customWidth="1"/>
    <col min="10758" max="10760" width="9.140625" style="2"/>
    <col min="10761" max="10761" width="13" style="2" customWidth="1"/>
    <col min="10762" max="10762" width="17.7109375" style="2" customWidth="1"/>
    <col min="10763" max="11012" width="9.140625" style="2"/>
    <col min="11013" max="11013" width="29.7109375" style="2" customWidth="1"/>
    <col min="11014" max="11016" width="9.140625" style="2"/>
    <col min="11017" max="11017" width="13" style="2" customWidth="1"/>
    <col min="11018" max="11018" width="17.7109375" style="2" customWidth="1"/>
    <col min="11019" max="11268" width="9.140625" style="2"/>
    <col min="11269" max="11269" width="29.7109375" style="2" customWidth="1"/>
    <col min="11270" max="11272" width="9.140625" style="2"/>
    <col min="11273" max="11273" width="13" style="2" customWidth="1"/>
    <col min="11274" max="11274" width="17.7109375" style="2" customWidth="1"/>
    <col min="11275" max="11524" width="9.140625" style="2"/>
    <col min="11525" max="11525" width="29.7109375" style="2" customWidth="1"/>
    <col min="11526" max="11528" width="9.140625" style="2"/>
    <col min="11529" max="11529" width="13" style="2" customWidth="1"/>
    <col min="11530" max="11530" width="17.7109375" style="2" customWidth="1"/>
    <col min="11531" max="11780" width="9.140625" style="2"/>
    <col min="11781" max="11781" width="29.7109375" style="2" customWidth="1"/>
    <col min="11782" max="11784" width="9.140625" style="2"/>
    <col min="11785" max="11785" width="13" style="2" customWidth="1"/>
    <col min="11786" max="11786" width="17.7109375" style="2" customWidth="1"/>
    <col min="11787" max="12036" width="9.140625" style="2"/>
    <col min="12037" max="12037" width="29.7109375" style="2" customWidth="1"/>
    <col min="12038" max="12040" width="9.140625" style="2"/>
    <col min="12041" max="12041" width="13" style="2" customWidth="1"/>
    <col min="12042" max="12042" width="17.7109375" style="2" customWidth="1"/>
    <col min="12043" max="12292" width="9.140625" style="2"/>
    <col min="12293" max="12293" width="29.7109375" style="2" customWidth="1"/>
    <col min="12294" max="12296" width="9.140625" style="2"/>
    <col min="12297" max="12297" width="13" style="2" customWidth="1"/>
    <col min="12298" max="12298" width="17.7109375" style="2" customWidth="1"/>
    <col min="12299" max="12548" width="9.140625" style="2"/>
    <col min="12549" max="12549" width="29.7109375" style="2" customWidth="1"/>
    <col min="12550" max="12552" width="9.140625" style="2"/>
    <col min="12553" max="12553" width="13" style="2" customWidth="1"/>
    <col min="12554" max="12554" width="17.7109375" style="2" customWidth="1"/>
    <col min="12555" max="12804" width="9.140625" style="2"/>
    <col min="12805" max="12805" width="29.7109375" style="2" customWidth="1"/>
    <col min="12806" max="12808" width="9.140625" style="2"/>
    <col min="12809" max="12809" width="13" style="2" customWidth="1"/>
    <col min="12810" max="12810" width="17.7109375" style="2" customWidth="1"/>
    <col min="12811" max="13060" width="9.140625" style="2"/>
    <col min="13061" max="13061" width="29.7109375" style="2" customWidth="1"/>
    <col min="13062" max="13064" width="9.140625" style="2"/>
    <col min="13065" max="13065" width="13" style="2" customWidth="1"/>
    <col min="13066" max="13066" width="17.7109375" style="2" customWidth="1"/>
    <col min="13067" max="13316" width="9.140625" style="2"/>
    <col min="13317" max="13317" width="29.7109375" style="2" customWidth="1"/>
    <col min="13318" max="13320" width="9.140625" style="2"/>
    <col min="13321" max="13321" width="13" style="2" customWidth="1"/>
    <col min="13322" max="13322" width="17.7109375" style="2" customWidth="1"/>
    <col min="13323" max="13572" width="9.140625" style="2"/>
    <col min="13573" max="13573" width="29.7109375" style="2" customWidth="1"/>
    <col min="13574" max="13576" width="9.140625" style="2"/>
    <col min="13577" max="13577" width="13" style="2" customWidth="1"/>
    <col min="13578" max="13578" width="17.7109375" style="2" customWidth="1"/>
    <col min="13579" max="13828" width="9.140625" style="2"/>
    <col min="13829" max="13829" width="29.7109375" style="2" customWidth="1"/>
    <col min="13830" max="13832" width="9.140625" style="2"/>
    <col min="13833" max="13833" width="13" style="2" customWidth="1"/>
    <col min="13834" max="13834" width="17.7109375" style="2" customWidth="1"/>
    <col min="13835" max="14084" width="9.140625" style="2"/>
    <col min="14085" max="14085" width="29.7109375" style="2" customWidth="1"/>
    <col min="14086" max="14088" width="9.140625" style="2"/>
    <col min="14089" max="14089" width="13" style="2" customWidth="1"/>
    <col min="14090" max="14090" width="17.7109375" style="2" customWidth="1"/>
    <col min="14091" max="14340" width="9.140625" style="2"/>
    <col min="14341" max="14341" width="29.7109375" style="2" customWidth="1"/>
    <col min="14342" max="14344" width="9.140625" style="2"/>
    <col min="14345" max="14345" width="13" style="2" customWidth="1"/>
    <col min="14346" max="14346" width="17.7109375" style="2" customWidth="1"/>
    <col min="14347" max="14596" width="9.140625" style="2"/>
    <col min="14597" max="14597" width="29.7109375" style="2" customWidth="1"/>
    <col min="14598" max="14600" width="9.140625" style="2"/>
    <col min="14601" max="14601" width="13" style="2" customWidth="1"/>
    <col min="14602" max="14602" width="17.7109375" style="2" customWidth="1"/>
    <col min="14603" max="14852" width="9.140625" style="2"/>
    <col min="14853" max="14853" width="29.7109375" style="2" customWidth="1"/>
    <col min="14854" max="14856" width="9.140625" style="2"/>
    <col min="14857" max="14857" width="13" style="2" customWidth="1"/>
    <col min="14858" max="14858" width="17.7109375" style="2" customWidth="1"/>
    <col min="14859" max="15108" width="9.140625" style="2"/>
    <col min="15109" max="15109" width="29.7109375" style="2" customWidth="1"/>
    <col min="15110" max="15112" width="9.140625" style="2"/>
    <col min="15113" max="15113" width="13" style="2" customWidth="1"/>
    <col min="15114" max="15114" width="17.7109375" style="2" customWidth="1"/>
    <col min="15115" max="15364" width="9.140625" style="2"/>
    <col min="15365" max="15365" width="29.7109375" style="2" customWidth="1"/>
    <col min="15366" max="15368" width="9.140625" style="2"/>
    <col min="15369" max="15369" width="13" style="2" customWidth="1"/>
    <col min="15370" max="15370" width="17.7109375" style="2" customWidth="1"/>
    <col min="15371" max="15620" width="9.140625" style="2"/>
    <col min="15621" max="15621" width="29.7109375" style="2" customWidth="1"/>
    <col min="15622" max="15624" width="9.140625" style="2"/>
    <col min="15625" max="15625" width="13" style="2" customWidth="1"/>
    <col min="15626" max="15626" width="17.7109375" style="2" customWidth="1"/>
    <col min="15627" max="15876" width="9.140625" style="2"/>
    <col min="15877" max="15877" width="29.7109375" style="2" customWidth="1"/>
    <col min="15878" max="15880" width="9.140625" style="2"/>
    <col min="15881" max="15881" width="13" style="2" customWidth="1"/>
    <col min="15882" max="15882" width="17.7109375" style="2" customWidth="1"/>
    <col min="15883" max="16132" width="9.140625" style="2"/>
    <col min="16133" max="16133" width="29.7109375" style="2" customWidth="1"/>
    <col min="16134" max="16136" width="9.140625" style="2"/>
    <col min="16137" max="16137" width="13" style="2" customWidth="1"/>
    <col min="16138" max="16138" width="17.7109375" style="2" customWidth="1"/>
    <col min="16139" max="16384" width="9.140625" style="2"/>
  </cols>
  <sheetData>
    <row r="1" spans="1:11" ht="17.25" thickBot="1" x14ac:dyDescent="0.35">
      <c r="A1" s="397" t="s">
        <v>86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1" ht="17.25" thickBot="1" x14ac:dyDescent="0.35">
      <c r="A2" s="398"/>
      <c r="B2" s="398"/>
      <c r="C2" s="398"/>
      <c r="D2" s="398"/>
      <c r="E2" s="398"/>
      <c r="F2" s="398"/>
      <c r="G2" s="398"/>
      <c r="H2" s="398"/>
      <c r="I2" s="398"/>
      <c r="J2" s="398"/>
    </row>
    <row r="3" spans="1:11" ht="17.25" thickBot="1" x14ac:dyDescent="0.35">
      <c r="A3" s="398"/>
      <c r="B3" s="398"/>
      <c r="C3" s="398"/>
      <c r="D3" s="398"/>
      <c r="E3" s="398"/>
      <c r="F3" s="398"/>
      <c r="G3" s="398"/>
      <c r="H3" s="398"/>
      <c r="I3" s="398"/>
      <c r="J3" s="398"/>
    </row>
    <row r="4" spans="1:11" ht="25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s="4" customFormat="1" ht="15" customHeight="1" x14ac:dyDescent="0.25">
      <c r="A5" s="20" t="s">
        <v>85</v>
      </c>
      <c r="C5" s="3"/>
      <c r="E5" s="3"/>
      <c r="F5" s="93"/>
      <c r="G5" s="3"/>
      <c r="I5" s="3"/>
      <c r="K5" s="5"/>
    </row>
    <row r="6" spans="1:11" ht="17.25" thickBot="1" x14ac:dyDescent="0.3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1" ht="18.75" thickBot="1" x14ac:dyDescent="0.35">
      <c r="A7" s="399" t="s">
        <v>87</v>
      </c>
      <c r="B7" s="400" t="s">
        <v>61</v>
      </c>
      <c r="C7" s="400"/>
      <c r="D7" s="400"/>
      <c r="E7" s="400"/>
      <c r="F7" s="400"/>
      <c r="G7" s="400"/>
      <c r="H7" s="400"/>
      <c r="I7" s="400"/>
      <c r="J7" s="400"/>
    </row>
    <row r="8" spans="1:11" ht="20.100000000000001" customHeight="1" thickBot="1" x14ac:dyDescent="0.35">
      <c r="A8" s="399"/>
      <c r="B8" s="401" t="s">
        <v>62</v>
      </c>
      <c r="C8" s="401"/>
      <c r="D8" s="401"/>
      <c r="E8" s="401"/>
      <c r="F8" s="402">
        <v>0</v>
      </c>
      <c r="G8" s="402"/>
      <c r="H8" s="403">
        <v>1220</v>
      </c>
      <c r="I8" s="403"/>
      <c r="J8" s="8">
        <f t="shared" ref="J8:J12" si="0">ROUND(F8*H8,2)</f>
        <v>0</v>
      </c>
    </row>
    <row r="9" spans="1:11" ht="20.100000000000001" customHeight="1" thickBot="1" x14ac:dyDescent="0.35">
      <c r="A9" s="399"/>
      <c r="B9" s="404" t="s">
        <v>63</v>
      </c>
      <c r="C9" s="404"/>
      <c r="D9" s="404"/>
      <c r="E9" s="404"/>
      <c r="F9" s="405">
        <v>0</v>
      </c>
      <c r="G9" s="405"/>
      <c r="H9" s="406">
        <v>820</v>
      </c>
      <c r="I9" s="406"/>
      <c r="J9" s="9">
        <f t="shared" si="0"/>
        <v>0</v>
      </c>
    </row>
    <row r="10" spans="1:11" ht="60" customHeight="1" thickBot="1" x14ac:dyDescent="0.35">
      <c r="A10" s="399"/>
      <c r="B10" s="404" t="s">
        <v>64</v>
      </c>
      <c r="C10" s="404"/>
      <c r="D10" s="404"/>
      <c r="E10" s="404"/>
      <c r="F10" s="405">
        <v>0</v>
      </c>
      <c r="G10" s="405"/>
      <c r="H10" s="406">
        <v>750</v>
      </c>
      <c r="I10" s="406"/>
      <c r="J10" s="9">
        <f t="shared" si="0"/>
        <v>0</v>
      </c>
    </row>
    <row r="11" spans="1:11" ht="20.100000000000001" customHeight="1" thickBot="1" x14ac:dyDescent="0.35">
      <c r="A11" s="399"/>
      <c r="B11" s="404" t="s">
        <v>65</v>
      </c>
      <c r="C11" s="404"/>
      <c r="D11" s="404"/>
      <c r="E11" s="404"/>
      <c r="F11" s="407">
        <v>0</v>
      </c>
      <c r="G11" s="407"/>
      <c r="H11" s="406">
        <v>650</v>
      </c>
      <c r="I11" s="406"/>
      <c r="J11" s="9">
        <f t="shared" si="0"/>
        <v>0</v>
      </c>
    </row>
    <row r="12" spans="1:11" ht="39.950000000000003" customHeight="1" thickBot="1" x14ac:dyDescent="0.35">
      <c r="A12" s="399"/>
      <c r="B12" s="413" t="s">
        <v>66</v>
      </c>
      <c r="C12" s="413"/>
      <c r="D12" s="413"/>
      <c r="E12" s="413"/>
      <c r="F12" s="414">
        <v>0</v>
      </c>
      <c r="G12" s="414"/>
      <c r="H12" s="415">
        <v>30</v>
      </c>
      <c r="I12" s="415"/>
      <c r="J12" s="10">
        <f t="shared" si="0"/>
        <v>0</v>
      </c>
    </row>
    <row r="13" spans="1:11" ht="18.75" thickBot="1" x14ac:dyDescent="0.35">
      <c r="A13" s="399"/>
      <c r="B13" s="408" t="s">
        <v>67</v>
      </c>
      <c r="C13" s="408"/>
      <c r="D13" s="408"/>
      <c r="E13" s="408"/>
      <c r="F13" s="408"/>
      <c r="G13" s="408"/>
      <c r="H13" s="408"/>
      <c r="I13" s="408"/>
      <c r="J13" s="11">
        <f>ROUND(J8+J9+J10+J11+J12,2)</f>
        <v>0</v>
      </c>
      <c r="K13" s="12"/>
    </row>
    <row r="14" spans="1:11" ht="15.75" customHeight="1" thickBot="1" x14ac:dyDescent="0.35">
      <c r="A14" s="13" t="s">
        <v>89</v>
      </c>
      <c r="B14" s="409" t="s">
        <v>68</v>
      </c>
      <c r="C14" s="410"/>
      <c r="D14" s="410"/>
      <c r="E14" s="410"/>
      <c r="F14" s="410"/>
      <c r="G14" s="410"/>
      <c r="H14" s="410"/>
      <c r="I14" s="410"/>
      <c r="J14" s="410"/>
    </row>
    <row r="15" spans="1:11" ht="27.75" customHeight="1" x14ac:dyDescent="0.3">
      <c r="A15" s="416" t="s">
        <v>88</v>
      </c>
      <c r="B15" s="411" t="s">
        <v>69</v>
      </c>
      <c r="C15" s="411"/>
      <c r="D15" s="411"/>
      <c r="E15" s="411"/>
      <c r="F15" s="412">
        <v>1</v>
      </c>
      <c r="G15" s="412"/>
      <c r="H15" s="403">
        <f>IF('SCELTA CCNL'!$K$6="SI",2764.2,1984.2)</f>
        <v>1984.2</v>
      </c>
      <c r="I15" s="403"/>
      <c r="J15" s="8">
        <f t="shared" ref="J15:J16" si="1">ROUND(F15*H15,2)</f>
        <v>1984.2</v>
      </c>
    </row>
    <row r="16" spans="1:11" x14ac:dyDescent="0.3">
      <c r="A16" s="416"/>
      <c r="B16" s="424" t="s">
        <v>70</v>
      </c>
      <c r="C16" s="424"/>
      <c r="D16" s="424"/>
      <c r="E16" s="424"/>
      <c r="F16" s="425">
        <v>1</v>
      </c>
      <c r="G16" s="425"/>
      <c r="H16" s="406">
        <f>B17*E17</f>
        <v>961.19999999999993</v>
      </c>
      <c r="I16" s="406"/>
      <c r="J16" s="418">
        <f t="shared" si="1"/>
        <v>961.2</v>
      </c>
    </row>
    <row r="17" spans="1:11" x14ac:dyDescent="0.3">
      <c r="A17" s="416"/>
      <c r="B17" s="419">
        <f>IF('SCELTA CCNL'!$K$6="SI",87.5,80.1)</f>
        <v>80.099999999999994</v>
      </c>
      <c r="C17" s="419"/>
      <c r="D17" s="14" t="s">
        <v>71</v>
      </c>
      <c r="E17" s="15">
        <v>12</v>
      </c>
      <c r="F17" s="425"/>
      <c r="G17" s="425"/>
      <c r="H17" s="406"/>
      <c r="I17" s="406"/>
      <c r="J17" s="418"/>
    </row>
    <row r="18" spans="1:11" x14ac:dyDescent="0.3">
      <c r="A18" s="416"/>
      <c r="B18" s="420" t="s">
        <v>72</v>
      </c>
      <c r="C18" s="420"/>
      <c r="D18" s="420"/>
      <c r="E18" s="420"/>
      <c r="F18" s="421">
        <f>ROUND(J15,2)</f>
        <v>1984.2</v>
      </c>
      <c r="G18" s="421"/>
      <c r="H18" s="17" t="s">
        <v>73</v>
      </c>
      <c r="I18" s="16">
        <f>ROUND(J16,2)</f>
        <v>961.2</v>
      </c>
      <c r="J18" s="10">
        <f>ROUND(J15-J16,2)</f>
        <v>1023</v>
      </c>
    </row>
    <row r="19" spans="1:11" ht="17.25" x14ac:dyDescent="0.3">
      <c r="A19" s="416"/>
      <c r="B19" s="422" t="s">
        <v>74</v>
      </c>
      <c r="C19" s="422"/>
      <c r="D19" s="422"/>
      <c r="E19" s="422"/>
      <c r="F19" s="422"/>
      <c r="G19" s="422"/>
      <c r="H19" s="422"/>
      <c r="I19" s="422"/>
      <c r="J19" s="18">
        <f>J18</f>
        <v>1023</v>
      </c>
    </row>
    <row r="20" spans="1:11" ht="18.75" thickBot="1" x14ac:dyDescent="0.35">
      <c r="A20" s="417"/>
      <c r="B20" s="423" t="s">
        <v>91</v>
      </c>
      <c r="C20" s="423"/>
      <c r="D20" s="423"/>
      <c r="E20" s="423"/>
      <c r="F20" s="423"/>
      <c r="G20" s="423"/>
      <c r="H20" s="423"/>
      <c r="I20" s="423"/>
      <c r="J20" s="19">
        <f>J13+J19</f>
        <v>1023</v>
      </c>
    </row>
    <row r="21" spans="1:11" x14ac:dyDescent="0.3">
      <c r="A21" s="6"/>
      <c r="B21" s="7"/>
      <c r="C21" s="7"/>
      <c r="D21" s="7"/>
      <c r="E21" s="7"/>
      <c r="F21" s="7"/>
      <c r="G21" s="7"/>
      <c r="H21" s="7"/>
      <c r="I21" s="7"/>
    </row>
    <row r="22" spans="1:11" s="69" customFormat="1" ht="17.25" x14ac:dyDescent="0.35">
      <c r="A22" s="134"/>
      <c r="K22" s="134"/>
    </row>
    <row r="23" spans="1:11" s="69" customFormat="1" ht="17.25" x14ac:dyDescent="0.35">
      <c r="A23" s="134"/>
      <c r="K23" s="134"/>
    </row>
    <row r="24" spans="1:11" s="69" customFormat="1" ht="17.25" x14ac:dyDescent="0.35">
      <c r="A24" s="134"/>
      <c r="K24" s="134"/>
    </row>
    <row r="25" spans="1:11" s="69" customFormat="1" ht="17.25" x14ac:dyDescent="0.35">
      <c r="A25" s="134"/>
      <c r="K25" s="134"/>
    </row>
    <row r="26" spans="1:11" s="69" customFormat="1" ht="17.25" x14ac:dyDescent="0.35">
      <c r="A26" s="134"/>
      <c r="K26" s="134"/>
    </row>
  </sheetData>
  <sheetProtection sheet="1" objects="1" scenarios="1"/>
  <mergeCells count="33">
    <mergeCell ref="A15:A20"/>
    <mergeCell ref="J16:J17"/>
    <mergeCell ref="B17:C17"/>
    <mergeCell ref="B18:E18"/>
    <mergeCell ref="F18:G18"/>
    <mergeCell ref="B19:I19"/>
    <mergeCell ref="B20:I20"/>
    <mergeCell ref="B16:E16"/>
    <mergeCell ref="F16:G17"/>
    <mergeCell ref="H16:I17"/>
    <mergeCell ref="B14:J14"/>
    <mergeCell ref="B15:E15"/>
    <mergeCell ref="F15:G15"/>
    <mergeCell ref="H15:I15"/>
    <mergeCell ref="B12:E12"/>
    <mergeCell ref="F12:G12"/>
    <mergeCell ref="H12:I12"/>
    <mergeCell ref="A1:J3"/>
    <mergeCell ref="A7:A13"/>
    <mergeCell ref="B7:J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3:I13"/>
  </mergeCells>
  <conditionalFormatting sqref="F8:G12">
    <cfRule type="cellIs" dxfId="0" priority="1" stopIfTrue="1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GridLines="0" workbookViewId="0">
      <selection activeCell="M23" sqref="M23"/>
    </sheetView>
  </sheetViews>
  <sheetFormatPr defaultRowHeight="15" x14ac:dyDescent="0.3"/>
  <cols>
    <col min="1" max="1" width="5.7109375" style="21" customWidth="1"/>
    <col min="2" max="2" width="22.85546875" style="21" customWidth="1"/>
    <col min="3" max="3" width="13.7109375" style="21" customWidth="1"/>
    <col min="4" max="4" width="30.5703125" style="21" bestFit="1" customWidth="1"/>
    <col min="5" max="6" width="15.7109375" style="21" customWidth="1"/>
    <col min="7" max="8" width="20.7109375" style="21" customWidth="1"/>
    <col min="9" max="9" width="17.7109375" style="21" customWidth="1"/>
    <col min="10" max="16384" width="9.140625" style="21"/>
  </cols>
  <sheetData>
    <row r="1" spans="1:9" x14ac:dyDescent="0.3">
      <c r="B1" s="426" t="s">
        <v>60</v>
      </c>
      <c r="C1" s="427"/>
      <c r="D1" s="427"/>
      <c r="E1" s="427"/>
      <c r="F1" s="427"/>
      <c r="G1" s="427"/>
      <c r="H1" s="427"/>
      <c r="I1" s="427"/>
    </row>
    <row r="2" spans="1:9" x14ac:dyDescent="0.3">
      <c r="B2" s="427"/>
      <c r="C2" s="427"/>
      <c r="D2" s="427"/>
      <c r="E2" s="427"/>
      <c r="F2" s="427"/>
      <c r="G2" s="427"/>
      <c r="H2" s="427"/>
      <c r="I2" s="427"/>
    </row>
    <row r="3" spans="1:9" ht="21" x14ac:dyDescent="0.4">
      <c r="B3" s="432" t="s">
        <v>59</v>
      </c>
      <c r="C3" s="432"/>
      <c r="D3" s="432"/>
      <c r="E3" s="432"/>
      <c r="F3" s="432"/>
      <c r="G3" s="432"/>
      <c r="H3" s="432"/>
      <c r="I3" s="432"/>
    </row>
    <row r="4" spans="1:9" x14ac:dyDescent="0.3">
      <c r="B4" s="428" t="s">
        <v>169</v>
      </c>
      <c r="C4" s="428"/>
      <c r="D4" s="428"/>
      <c r="E4" s="428"/>
      <c r="F4" s="428"/>
      <c r="G4" s="428"/>
      <c r="H4" s="428"/>
      <c r="I4" s="428"/>
    </row>
    <row r="5" spans="1:9" ht="15.75" thickBot="1" x14ac:dyDescent="0.35"/>
    <row r="6" spans="1:9" ht="30" customHeight="1" thickBot="1" x14ac:dyDescent="0.35">
      <c r="A6" s="429" t="s">
        <v>6</v>
      </c>
      <c r="B6" s="23" t="s">
        <v>7</v>
      </c>
      <c r="C6" s="24" t="s">
        <v>8</v>
      </c>
      <c r="D6" s="24" t="s">
        <v>9</v>
      </c>
      <c r="E6" s="24" t="s">
        <v>56</v>
      </c>
      <c r="F6" s="24" t="s">
        <v>57</v>
      </c>
      <c r="G6" s="24" t="s">
        <v>76</v>
      </c>
      <c r="H6" s="24" t="s">
        <v>84</v>
      </c>
      <c r="I6" s="25" t="s">
        <v>58</v>
      </c>
    </row>
    <row r="7" spans="1:9" ht="30" customHeight="1" x14ac:dyDescent="0.3">
      <c r="A7" s="430"/>
      <c r="B7" s="261" t="s">
        <v>75</v>
      </c>
      <c r="C7" s="262" t="s">
        <v>10</v>
      </c>
      <c r="D7" s="263" t="s">
        <v>11</v>
      </c>
      <c r="E7" s="264">
        <f t="shared" ref="E7:E13" si="0">G7*4/12</f>
        <v>0</v>
      </c>
      <c r="F7" s="264">
        <f t="shared" ref="F7:F13" si="1">G7*8/12</f>
        <v>0</v>
      </c>
      <c r="G7" s="265"/>
      <c r="H7" s="266"/>
      <c r="I7" s="267">
        <f>G7+H7</f>
        <v>0</v>
      </c>
    </row>
    <row r="8" spans="1:9" ht="30" customHeight="1" x14ac:dyDescent="0.3">
      <c r="A8" s="430"/>
      <c r="B8" s="268" t="s">
        <v>75</v>
      </c>
      <c r="C8" s="269" t="s">
        <v>10</v>
      </c>
      <c r="D8" s="270" t="s">
        <v>12</v>
      </c>
      <c r="E8" s="271">
        <f t="shared" si="0"/>
        <v>0</v>
      </c>
      <c r="F8" s="271">
        <f t="shared" si="1"/>
        <v>0</v>
      </c>
      <c r="G8" s="272"/>
      <c r="H8" s="273"/>
      <c r="I8" s="274">
        <f>G8+H8</f>
        <v>0</v>
      </c>
    </row>
    <row r="9" spans="1:9" ht="30" customHeight="1" x14ac:dyDescent="0.3">
      <c r="A9" s="430"/>
      <c r="B9" s="268" t="s">
        <v>75</v>
      </c>
      <c r="C9" s="269" t="s">
        <v>10</v>
      </c>
      <c r="D9" s="270" t="s">
        <v>13</v>
      </c>
      <c r="E9" s="271">
        <f t="shared" si="0"/>
        <v>0</v>
      </c>
      <c r="F9" s="271">
        <f t="shared" si="1"/>
        <v>0</v>
      </c>
      <c r="G9" s="272"/>
      <c r="H9" s="273"/>
      <c r="I9" s="274">
        <f>G9+H9</f>
        <v>0</v>
      </c>
    </row>
    <row r="10" spans="1:9" ht="30" customHeight="1" x14ac:dyDescent="0.3">
      <c r="A10" s="430"/>
      <c r="B10" s="268" t="s">
        <v>75</v>
      </c>
      <c r="C10" s="269">
        <v>5</v>
      </c>
      <c r="D10" s="270" t="s">
        <v>14</v>
      </c>
      <c r="E10" s="271">
        <f t="shared" si="0"/>
        <v>0</v>
      </c>
      <c r="F10" s="271">
        <f t="shared" si="1"/>
        <v>0</v>
      </c>
      <c r="G10" s="272"/>
      <c r="H10" s="273"/>
      <c r="I10" s="274">
        <f>SUM(G10:H10)</f>
        <v>0</v>
      </c>
    </row>
    <row r="11" spans="1:9" ht="30" customHeight="1" x14ac:dyDescent="0.3">
      <c r="A11" s="430"/>
      <c r="B11" s="268" t="s">
        <v>75</v>
      </c>
      <c r="C11" s="269">
        <v>6</v>
      </c>
      <c r="D11" s="270" t="s">
        <v>15</v>
      </c>
      <c r="E11" s="271">
        <f t="shared" si="0"/>
        <v>0</v>
      </c>
      <c r="F11" s="271">
        <f t="shared" si="1"/>
        <v>0</v>
      </c>
      <c r="G11" s="272"/>
      <c r="H11" s="273"/>
      <c r="I11" s="274">
        <f>SUM(G11:H11)</f>
        <v>0</v>
      </c>
    </row>
    <row r="12" spans="1:9" ht="30" customHeight="1" x14ac:dyDescent="0.3">
      <c r="A12" s="430"/>
      <c r="B12" s="268" t="s">
        <v>75</v>
      </c>
      <c r="C12" s="269">
        <v>12</v>
      </c>
      <c r="D12" s="270" t="s">
        <v>243</v>
      </c>
      <c r="E12" s="271">
        <f t="shared" si="0"/>
        <v>0</v>
      </c>
      <c r="F12" s="271">
        <f t="shared" si="1"/>
        <v>0</v>
      </c>
      <c r="G12" s="272"/>
      <c r="H12" s="273"/>
      <c r="I12" s="274">
        <f>G12+H12</f>
        <v>0</v>
      </c>
    </row>
    <row r="13" spans="1:9" ht="30" customHeight="1" thickBot="1" x14ac:dyDescent="0.35">
      <c r="A13" s="431"/>
      <c r="B13" s="275" t="s">
        <v>75</v>
      </c>
      <c r="C13" s="276" t="s">
        <v>55</v>
      </c>
      <c r="D13" s="277" t="s">
        <v>48</v>
      </c>
      <c r="E13" s="278">
        <f t="shared" si="0"/>
        <v>0</v>
      </c>
      <c r="F13" s="278">
        <f t="shared" si="1"/>
        <v>0</v>
      </c>
      <c r="G13" s="279"/>
      <c r="H13" s="280"/>
      <c r="I13" s="281">
        <f>G13+H13</f>
        <v>0</v>
      </c>
    </row>
    <row r="14" spans="1:9" ht="19.5" customHeight="1" thickBot="1" x14ac:dyDescent="0.35">
      <c r="B14" s="26"/>
      <c r="C14" s="26"/>
      <c r="D14" s="26"/>
      <c r="E14" s="27">
        <f>SUM(E7:E13)</f>
        <v>0</v>
      </c>
      <c r="F14" s="28">
        <f>SUM(F7:F13)</f>
        <v>0</v>
      </c>
      <c r="G14" s="29">
        <f>SUM(G7:G13)</f>
        <v>0</v>
      </c>
      <c r="H14" s="30">
        <f>SUM(H7:H13)</f>
        <v>0</v>
      </c>
      <c r="I14" s="31">
        <f>SUM(I7:I13)</f>
        <v>0</v>
      </c>
    </row>
    <row r="15" spans="1:9" ht="35.1" customHeight="1" thickBot="1" x14ac:dyDescent="0.35"/>
    <row r="16" spans="1:9" ht="30" customHeight="1" thickBot="1" x14ac:dyDescent="0.35">
      <c r="B16" s="440" t="s">
        <v>79</v>
      </c>
      <c r="C16" s="441"/>
      <c r="D16" s="442"/>
      <c r="E16" s="32">
        <f>G7</f>
        <v>0</v>
      </c>
      <c r="G16" s="438" t="s">
        <v>81</v>
      </c>
      <c r="H16" s="439"/>
      <c r="I16" s="33">
        <f>E19</f>
        <v>-1108.25</v>
      </c>
    </row>
    <row r="17" spans="2:9" ht="30" customHeight="1" x14ac:dyDescent="0.3">
      <c r="B17" s="443" t="s">
        <v>136</v>
      </c>
      <c r="C17" s="444"/>
      <c r="D17" s="445"/>
      <c r="E17" s="282">
        <f>IF('SCELTA CCNL'!K8="DSGA",'IND DSGA'!J13,'IND DSGA'!J20)</f>
        <v>1023</v>
      </c>
      <c r="G17" s="34" t="s">
        <v>17</v>
      </c>
      <c r="H17" s="35" t="s">
        <v>82</v>
      </c>
      <c r="I17" s="36" t="s">
        <v>16</v>
      </c>
    </row>
    <row r="18" spans="2:9" s="177" customFormat="1" ht="54.75" customHeight="1" x14ac:dyDescent="0.25">
      <c r="B18" s="283" t="s">
        <v>188</v>
      </c>
      <c r="C18" s="378">
        <v>30</v>
      </c>
      <c r="D18" s="284">
        <f>('IND DSGA'!J19/360)+('IND DSGA'!J13/360)</f>
        <v>2.8416666666666668</v>
      </c>
      <c r="E18" s="285">
        <f>IF('SCELTA CCNL'!K10="SI",(C18*D18),0)</f>
        <v>85.25</v>
      </c>
      <c r="G18" s="286" t="s">
        <v>78</v>
      </c>
      <c r="H18" s="287">
        <v>0.75</v>
      </c>
      <c r="I18" s="288">
        <v>0.25</v>
      </c>
    </row>
    <row r="19" spans="2:9" ht="30" customHeight="1" thickBot="1" x14ac:dyDescent="0.4">
      <c r="B19" s="435" t="s">
        <v>80</v>
      </c>
      <c r="C19" s="436"/>
      <c r="D19" s="437"/>
      <c r="E19" s="37">
        <f>E16-E17-E18</f>
        <v>-1108.25</v>
      </c>
      <c r="G19" s="289" t="s">
        <v>196</v>
      </c>
      <c r="H19" s="290">
        <f>I16*H18</f>
        <v>-831.1875</v>
      </c>
      <c r="I19" s="291">
        <f>I16*I18</f>
        <v>-277.0625</v>
      </c>
    </row>
    <row r="20" spans="2:9" ht="30" customHeight="1" x14ac:dyDescent="0.3">
      <c r="G20" s="292" t="s">
        <v>77</v>
      </c>
      <c r="H20" s="293">
        <v>0</v>
      </c>
      <c r="I20" s="294">
        <v>0</v>
      </c>
    </row>
    <row r="21" spans="2:9" ht="30" customHeight="1" thickBot="1" x14ac:dyDescent="0.35">
      <c r="G21" s="289" t="s">
        <v>194</v>
      </c>
      <c r="H21" s="295">
        <f>I13*H20</f>
        <v>0</v>
      </c>
      <c r="I21" s="296">
        <f>I13*I20</f>
        <v>0</v>
      </c>
    </row>
    <row r="22" spans="2:9" ht="39.950000000000003" customHeight="1" thickBot="1" x14ac:dyDescent="0.35">
      <c r="B22" s="446"/>
      <c r="C22" s="446"/>
      <c r="D22" s="446"/>
      <c r="E22" s="195"/>
      <c r="G22" s="192" t="s">
        <v>197</v>
      </c>
      <c r="H22" s="193"/>
      <c r="I22" s="194"/>
    </row>
    <row r="23" spans="2:9" ht="39.950000000000003" customHeight="1" thickBot="1" x14ac:dyDescent="0.35">
      <c r="G23" s="38" t="s">
        <v>83</v>
      </c>
      <c r="H23" s="39">
        <f>SUM(H19+H21+H22)</f>
        <v>-831.1875</v>
      </c>
      <c r="I23" s="40">
        <f>I19+I21+I22</f>
        <v>-277.0625</v>
      </c>
    </row>
    <row r="24" spans="2:9" ht="20.100000000000001" customHeight="1" thickBot="1" x14ac:dyDescent="0.4">
      <c r="G24" s="433" t="s">
        <v>90</v>
      </c>
      <c r="H24" s="434"/>
      <c r="I24" s="148">
        <f>H23+I23</f>
        <v>-1108.25</v>
      </c>
    </row>
    <row r="28" spans="2:9" x14ac:dyDescent="0.3">
      <c r="C28" s="70" t="s">
        <v>28</v>
      </c>
      <c r="D28" s="70"/>
      <c r="E28" s="70"/>
      <c r="F28" s="70"/>
      <c r="G28" s="70"/>
      <c r="H28" s="70" t="s">
        <v>29</v>
      </c>
    </row>
    <row r="29" spans="2:9" x14ac:dyDescent="0.3">
      <c r="C29" s="149" t="s">
        <v>152</v>
      </c>
      <c r="H29" s="149" t="s">
        <v>152</v>
      </c>
    </row>
  </sheetData>
  <sheetProtection sheet="1" objects="1" scenarios="1"/>
  <mergeCells count="10">
    <mergeCell ref="B1:I2"/>
    <mergeCell ref="B4:I4"/>
    <mergeCell ref="A6:A13"/>
    <mergeCell ref="B3:I3"/>
    <mergeCell ref="G24:H24"/>
    <mergeCell ref="B19:D19"/>
    <mergeCell ref="G16:H16"/>
    <mergeCell ref="B16:D16"/>
    <mergeCell ref="B17:D17"/>
    <mergeCell ref="B22:D2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showGridLines="0" workbookViewId="0">
      <selection activeCell="A36" sqref="A36"/>
    </sheetView>
  </sheetViews>
  <sheetFormatPr defaultRowHeight="16.5" x14ac:dyDescent="0.3"/>
  <cols>
    <col min="1" max="1" width="70.42578125" style="2" customWidth="1"/>
    <col min="2" max="2" width="6.42578125" style="2" bestFit="1" customWidth="1"/>
    <col min="3" max="3" width="6.42578125" style="2" customWidth="1"/>
    <col min="4" max="4" width="10.5703125" style="2" bestFit="1" customWidth="1"/>
    <col min="5" max="5" width="20.7109375" style="2" customWidth="1"/>
    <col min="6" max="8" width="9.140625" style="2"/>
    <col min="9" max="9" width="10.85546875" style="2" bestFit="1" customWidth="1"/>
    <col min="10" max="12" width="9.140625" style="2"/>
    <col min="13" max="13" width="9.5703125" style="2" bestFit="1" customWidth="1"/>
    <col min="14" max="16384" width="9.140625" style="2"/>
  </cols>
  <sheetData>
    <row r="1" spans="1:5" ht="56.25" customHeight="1" x14ac:dyDescent="0.55000000000000004">
      <c r="A1" s="449" t="s">
        <v>92</v>
      </c>
      <c r="B1" s="450"/>
      <c r="C1" s="450"/>
      <c r="D1" s="450"/>
      <c r="E1" s="450"/>
    </row>
    <row r="3" spans="1:5" ht="17.25" thickBot="1" x14ac:dyDescent="0.35"/>
    <row r="4" spans="1:5" ht="17.25" thickBot="1" x14ac:dyDescent="0.35">
      <c r="A4" s="586" t="s">
        <v>18</v>
      </c>
      <c r="B4" s="587"/>
      <c r="C4" s="587"/>
      <c r="D4" s="587"/>
      <c r="E4" s="588"/>
    </row>
    <row r="5" spans="1:5" ht="51.75" customHeight="1" thickBot="1" x14ac:dyDescent="0.35">
      <c r="A5" s="42" t="s">
        <v>254</v>
      </c>
      <c r="B5" s="388" t="s">
        <v>49</v>
      </c>
      <c r="C5" s="388" t="s">
        <v>50</v>
      </c>
      <c r="D5" s="388" t="s">
        <v>43</v>
      </c>
      <c r="E5" s="388" t="s">
        <v>253</v>
      </c>
    </row>
    <row r="6" spans="1:5" ht="24.95" customHeight="1" x14ac:dyDescent="0.3">
      <c r="A6" s="238" t="s">
        <v>171</v>
      </c>
      <c r="B6" s="239"/>
      <c r="C6" s="239"/>
      <c r="D6" s="240">
        <f>IF('SCELTA CCNL'!$K$6="SI",15.95,14.5)</f>
        <v>14.5</v>
      </c>
      <c r="E6" s="241">
        <f t="shared" ref="E6:E13" si="0">B6*C6*D6</f>
        <v>0</v>
      </c>
    </row>
    <row r="7" spans="1:5" ht="24.95" customHeight="1" x14ac:dyDescent="0.3">
      <c r="A7" s="242" t="s">
        <v>172</v>
      </c>
      <c r="B7" s="243"/>
      <c r="C7" s="243"/>
      <c r="D7" s="244">
        <f>IF('SCELTA CCNL'!$K$6="SI",15.95,14.5)</f>
        <v>14.5</v>
      </c>
      <c r="E7" s="245">
        <f t="shared" si="0"/>
        <v>0</v>
      </c>
    </row>
    <row r="8" spans="1:5" ht="24.95" customHeight="1" x14ac:dyDescent="0.3">
      <c r="A8" s="242" t="s">
        <v>173</v>
      </c>
      <c r="B8" s="243"/>
      <c r="C8" s="243"/>
      <c r="D8" s="244">
        <f>IF('SCELTA CCNL'!$K$6="SI",15.95,14.5)</f>
        <v>14.5</v>
      </c>
      <c r="E8" s="245">
        <f t="shared" ref="E8" si="1">B8*C8*D8</f>
        <v>0</v>
      </c>
    </row>
    <row r="9" spans="1:5" ht="24.95" customHeight="1" x14ac:dyDescent="0.3">
      <c r="A9" s="242" t="s">
        <v>174</v>
      </c>
      <c r="B9" s="243"/>
      <c r="C9" s="243"/>
      <c r="D9" s="244">
        <f>IF('SCELTA CCNL'!$K$6="SI",15.95,14.5)</f>
        <v>14.5</v>
      </c>
      <c r="E9" s="245">
        <f t="shared" si="0"/>
        <v>0</v>
      </c>
    </row>
    <row r="10" spans="1:5" ht="24.95" customHeight="1" x14ac:dyDescent="0.3">
      <c r="A10" s="242" t="s">
        <v>175</v>
      </c>
      <c r="B10" s="243"/>
      <c r="C10" s="243"/>
      <c r="D10" s="244">
        <f>IF('SCELTA CCNL'!$K$6="SI",15.95,14.5)</f>
        <v>14.5</v>
      </c>
      <c r="E10" s="245">
        <f t="shared" ref="E10" si="2">B10*C10*D10</f>
        <v>0</v>
      </c>
    </row>
    <row r="11" spans="1:5" ht="24.95" customHeight="1" x14ac:dyDescent="0.3">
      <c r="A11" s="242" t="s">
        <v>176</v>
      </c>
      <c r="B11" s="243"/>
      <c r="C11" s="243"/>
      <c r="D11" s="244">
        <f>IF('SCELTA CCNL'!$K$6="SI",15.95,14.5)</f>
        <v>14.5</v>
      </c>
      <c r="E11" s="245">
        <f t="shared" si="0"/>
        <v>0</v>
      </c>
    </row>
    <row r="12" spans="1:5" ht="24.95" customHeight="1" x14ac:dyDescent="0.3">
      <c r="A12" s="242" t="s">
        <v>177</v>
      </c>
      <c r="B12" s="243"/>
      <c r="C12" s="243"/>
      <c r="D12" s="244">
        <f>IF('SCELTA CCNL'!$K$6="SI",15.95,14.5)</f>
        <v>14.5</v>
      </c>
      <c r="E12" s="245">
        <f t="shared" si="0"/>
        <v>0</v>
      </c>
    </row>
    <row r="13" spans="1:5" ht="24.95" customHeight="1" thickBot="1" x14ac:dyDescent="0.35">
      <c r="A13" s="246" t="s">
        <v>178</v>
      </c>
      <c r="B13" s="247"/>
      <c r="C13" s="247"/>
      <c r="D13" s="248">
        <f>IF('SCELTA CCNL'!$K$6="SI",15.95,14.5)</f>
        <v>14.5</v>
      </c>
      <c r="E13" s="249">
        <f t="shared" si="0"/>
        <v>0</v>
      </c>
    </row>
    <row r="14" spans="1:5" ht="24.95" customHeight="1" thickBot="1" x14ac:dyDescent="0.35">
      <c r="A14" s="589" t="s">
        <v>5</v>
      </c>
      <c r="B14" s="590"/>
      <c r="C14" s="590"/>
      <c r="D14" s="591"/>
      <c r="E14" s="592">
        <f>SUM(E6:E13)</f>
        <v>0</v>
      </c>
    </row>
    <row r="15" spans="1:5" ht="17.25" thickBot="1" x14ac:dyDescent="0.35">
      <c r="A15" s="41"/>
    </row>
    <row r="16" spans="1:5" ht="17.25" thickBot="1" x14ac:dyDescent="0.35">
      <c r="A16" s="586" t="s">
        <v>198</v>
      </c>
      <c r="B16" s="587"/>
      <c r="C16" s="587"/>
      <c r="D16" s="587"/>
      <c r="E16" s="588"/>
    </row>
    <row r="17" spans="1:5" ht="51.75" customHeight="1" thickBot="1" x14ac:dyDescent="0.35">
      <c r="A17" s="42" t="s">
        <v>255</v>
      </c>
      <c r="B17" s="389" t="s">
        <v>49</v>
      </c>
      <c r="C17" s="389" t="s">
        <v>50</v>
      </c>
      <c r="D17" s="388" t="s">
        <v>43</v>
      </c>
      <c r="E17" s="388" t="s">
        <v>253</v>
      </c>
    </row>
    <row r="18" spans="1:5" ht="24.95" customHeight="1" x14ac:dyDescent="0.3">
      <c r="A18" s="250" t="s">
        <v>171</v>
      </c>
      <c r="B18" s="251"/>
      <c r="C18" s="251"/>
      <c r="D18" s="252">
        <f>IF('SCELTA CCNL'!$K$6="SI",15.95,14.5)</f>
        <v>14.5</v>
      </c>
      <c r="E18" s="241">
        <f>B18*C18*D18</f>
        <v>0</v>
      </c>
    </row>
    <row r="19" spans="1:5" ht="24.95" customHeight="1" x14ac:dyDescent="0.3">
      <c r="A19" s="253" t="s">
        <v>172</v>
      </c>
      <c r="B19" s="254"/>
      <c r="C19" s="254"/>
      <c r="D19" s="255">
        <f>IF('SCELTA CCNL'!$K$6="SI",15.95,14.5)</f>
        <v>14.5</v>
      </c>
      <c r="E19" s="245">
        <f t="shared" ref="E19:E31" si="3">B19*C19*D19</f>
        <v>0</v>
      </c>
    </row>
    <row r="20" spans="1:5" ht="24.95" customHeight="1" x14ac:dyDescent="0.3">
      <c r="A20" s="253" t="s">
        <v>173</v>
      </c>
      <c r="B20" s="254"/>
      <c r="C20" s="254"/>
      <c r="D20" s="255">
        <f>IF('SCELTA CCNL'!$K$6="SI",15.95,14.5)</f>
        <v>14.5</v>
      </c>
      <c r="E20" s="245">
        <f t="shared" si="3"/>
        <v>0</v>
      </c>
    </row>
    <row r="21" spans="1:5" ht="24.95" customHeight="1" x14ac:dyDescent="0.3">
      <c r="A21" s="253" t="s">
        <v>174</v>
      </c>
      <c r="B21" s="254"/>
      <c r="C21" s="254"/>
      <c r="D21" s="255">
        <f>IF('SCELTA CCNL'!$K$6="SI",15.95,14.5)</f>
        <v>14.5</v>
      </c>
      <c r="E21" s="245">
        <f t="shared" si="3"/>
        <v>0</v>
      </c>
    </row>
    <row r="22" spans="1:5" ht="24.95" customHeight="1" x14ac:dyDescent="0.3">
      <c r="A22" s="253" t="s">
        <v>175</v>
      </c>
      <c r="B22" s="254"/>
      <c r="C22" s="254"/>
      <c r="D22" s="255">
        <f>IF('SCELTA CCNL'!$K$6="SI",15.95,14.5)</f>
        <v>14.5</v>
      </c>
      <c r="E22" s="245">
        <f t="shared" si="3"/>
        <v>0</v>
      </c>
    </row>
    <row r="23" spans="1:5" ht="24.95" customHeight="1" x14ac:dyDescent="0.3">
      <c r="A23" s="253" t="s">
        <v>176</v>
      </c>
      <c r="B23" s="254"/>
      <c r="C23" s="254"/>
      <c r="D23" s="255">
        <f>IF('SCELTA CCNL'!$K$6="SI",15.95,14.5)</f>
        <v>14.5</v>
      </c>
      <c r="E23" s="245">
        <f t="shared" si="3"/>
        <v>0</v>
      </c>
    </row>
    <row r="24" spans="1:5" ht="24.95" customHeight="1" x14ac:dyDescent="0.3">
      <c r="A24" s="253" t="s">
        <v>177</v>
      </c>
      <c r="B24" s="254"/>
      <c r="C24" s="254"/>
      <c r="D24" s="255">
        <f>IF('SCELTA CCNL'!$K$6="SI",15.95,14.5)</f>
        <v>14.5</v>
      </c>
      <c r="E24" s="245">
        <f t="shared" si="3"/>
        <v>0</v>
      </c>
    </row>
    <row r="25" spans="1:5" ht="24.95" customHeight="1" x14ac:dyDescent="0.3">
      <c r="A25" s="253" t="s">
        <v>178</v>
      </c>
      <c r="B25" s="254"/>
      <c r="C25" s="254"/>
      <c r="D25" s="255">
        <f>IF('SCELTA CCNL'!$K$6="SI",15.95,14.5)</f>
        <v>14.5</v>
      </c>
      <c r="E25" s="245">
        <f t="shared" si="3"/>
        <v>0</v>
      </c>
    </row>
    <row r="26" spans="1:5" ht="24.95" customHeight="1" x14ac:dyDescent="0.3">
      <c r="A26" s="253" t="s">
        <v>179</v>
      </c>
      <c r="B26" s="254"/>
      <c r="C26" s="254"/>
      <c r="D26" s="255">
        <f>IF('SCELTA CCNL'!$K$6="SI",15.95,14.5)</f>
        <v>14.5</v>
      </c>
      <c r="E26" s="245">
        <f t="shared" si="3"/>
        <v>0</v>
      </c>
    </row>
    <row r="27" spans="1:5" ht="24.95" customHeight="1" x14ac:dyDescent="0.3">
      <c r="A27" s="253" t="s">
        <v>180</v>
      </c>
      <c r="B27" s="254"/>
      <c r="C27" s="254"/>
      <c r="D27" s="255">
        <f>IF('SCELTA CCNL'!$K$6="SI",15.95,14.5)</f>
        <v>14.5</v>
      </c>
      <c r="E27" s="245">
        <f t="shared" si="3"/>
        <v>0</v>
      </c>
    </row>
    <row r="28" spans="1:5" ht="24.95" customHeight="1" x14ac:dyDescent="0.3">
      <c r="A28" s="253" t="s">
        <v>181</v>
      </c>
      <c r="B28" s="254"/>
      <c r="C28" s="254"/>
      <c r="D28" s="255">
        <f>IF('SCELTA CCNL'!$K$6="SI",15.95,14.5)</f>
        <v>14.5</v>
      </c>
      <c r="E28" s="245">
        <f t="shared" si="3"/>
        <v>0</v>
      </c>
    </row>
    <row r="29" spans="1:5" ht="24.95" customHeight="1" x14ac:dyDescent="0.3">
      <c r="A29" s="253" t="s">
        <v>182</v>
      </c>
      <c r="B29" s="254"/>
      <c r="C29" s="254"/>
      <c r="D29" s="255">
        <f>IF('SCELTA CCNL'!$K$6="SI",15.95,14.5)</f>
        <v>14.5</v>
      </c>
      <c r="E29" s="245">
        <f t="shared" si="3"/>
        <v>0</v>
      </c>
    </row>
    <row r="30" spans="1:5" ht="24.95" customHeight="1" x14ac:dyDescent="0.3">
      <c r="A30" s="253" t="s">
        <v>183</v>
      </c>
      <c r="B30" s="254"/>
      <c r="C30" s="254"/>
      <c r="D30" s="255">
        <f>IF('SCELTA CCNL'!$K$6="SI",15.95,14.5)</f>
        <v>14.5</v>
      </c>
      <c r="E30" s="245">
        <f t="shared" si="3"/>
        <v>0</v>
      </c>
    </row>
    <row r="31" spans="1:5" ht="24.95" customHeight="1" thickBot="1" x14ac:dyDescent="0.35">
      <c r="A31" s="256" t="s">
        <v>184</v>
      </c>
      <c r="B31" s="257"/>
      <c r="C31" s="257"/>
      <c r="D31" s="258">
        <f>IF('SCELTA CCNL'!$K$6="SI",15.95,14.5)</f>
        <v>14.5</v>
      </c>
      <c r="E31" s="249">
        <f t="shared" si="3"/>
        <v>0</v>
      </c>
    </row>
    <row r="32" spans="1:5" ht="24.95" customHeight="1" thickBot="1" x14ac:dyDescent="0.35">
      <c r="A32" s="589" t="s">
        <v>5</v>
      </c>
      <c r="B32" s="590"/>
      <c r="C32" s="590"/>
      <c r="D32" s="591"/>
      <c r="E32" s="593">
        <f>SUM(E18:E31)</f>
        <v>0</v>
      </c>
    </row>
    <row r="33" spans="1:13" ht="17.25" thickBot="1" x14ac:dyDescent="0.35">
      <c r="A33" s="41"/>
    </row>
    <row r="34" spans="1:13" ht="17.25" thickBot="1" x14ac:dyDescent="0.35">
      <c r="A34" s="586" t="s">
        <v>36</v>
      </c>
      <c r="B34" s="587"/>
      <c r="C34" s="587"/>
      <c r="D34" s="587"/>
      <c r="E34" s="588"/>
    </row>
    <row r="35" spans="1:13" ht="51.75" customHeight="1" thickBot="1" x14ac:dyDescent="0.35">
      <c r="A35" s="42" t="s">
        <v>255</v>
      </c>
      <c r="B35" s="389" t="s">
        <v>49</v>
      </c>
      <c r="C35" s="389" t="s">
        <v>50</v>
      </c>
      <c r="D35" s="388" t="s">
        <v>43</v>
      </c>
      <c r="E35" s="388" t="s">
        <v>253</v>
      </c>
    </row>
    <row r="36" spans="1:13" ht="24.95" customHeight="1" x14ac:dyDescent="0.3">
      <c r="A36" s="250" t="s">
        <v>171</v>
      </c>
      <c r="B36" s="251"/>
      <c r="C36" s="251"/>
      <c r="D36" s="252">
        <f>IF('SCELTA CCNL'!$K$6="SI",13.75,12.5)</f>
        <v>12.5</v>
      </c>
      <c r="E36" s="241">
        <f>B36*C36*D36</f>
        <v>0</v>
      </c>
      <c r="M36" s="44"/>
    </row>
    <row r="37" spans="1:13" ht="24.95" customHeight="1" x14ac:dyDescent="0.3">
      <c r="A37" s="253" t="s">
        <v>172</v>
      </c>
      <c r="B37" s="254"/>
      <c r="C37" s="254"/>
      <c r="D37" s="255">
        <f>IF('SCELTA CCNL'!$K$6="SI",13.75,12.5)</f>
        <v>12.5</v>
      </c>
      <c r="E37" s="245">
        <f t="shared" ref="E37:E49" si="4">B37*C37*D37</f>
        <v>0</v>
      </c>
      <c r="M37" s="44"/>
    </row>
    <row r="38" spans="1:13" ht="24.95" customHeight="1" x14ac:dyDescent="0.3">
      <c r="A38" s="253" t="s">
        <v>173</v>
      </c>
      <c r="B38" s="254"/>
      <c r="C38" s="254"/>
      <c r="D38" s="255">
        <f>IF('SCELTA CCNL'!$K$6="SI",13.75,12.5)</f>
        <v>12.5</v>
      </c>
      <c r="E38" s="245">
        <f t="shared" ref="E38:E40" si="5">B38*C38*D38</f>
        <v>0</v>
      </c>
      <c r="M38" s="44"/>
    </row>
    <row r="39" spans="1:13" ht="24.95" customHeight="1" x14ac:dyDescent="0.3">
      <c r="A39" s="253" t="s">
        <v>174</v>
      </c>
      <c r="B39" s="254"/>
      <c r="C39" s="254"/>
      <c r="D39" s="255">
        <f>IF('SCELTA CCNL'!$K$6="SI",13.75,12.5)</f>
        <v>12.5</v>
      </c>
      <c r="E39" s="245">
        <f t="shared" si="5"/>
        <v>0</v>
      </c>
      <c r="M39" s="44"/>
    </row>
    <row r="40" spans="1:13" ht="24.95" customHeight="1" x14ac:dyDescent="0.3">
      <c r="A40" s="253" t="s">
        <v>175</v>
      </c>
      <c r="B40" s="254"/>
      <c r="C40" s="254"/>
      <c r="D40" s="255">
        <f>IF('SCELTA CCNL'!$K$6="SI",13.75,12.5)</f>
        <v>12.5</v>
      </c>
      <c r="E40" s="245">
        <f t="shared" si="5"/>
        <v>0</v>
      </c>
      <c r="M40" s="44"/>
    </row>
    <row r="41" spans="1:13" ht="24.95" customHeight="1" x14ac:dyDescent="0.3">
      <c r="A41" s="253" t="s">
        <v>176</v>
      </c>
      <c r="B41" s="254"/>
      <c r="C41" s="254"/>
      <c r="D41" s="255">
        <f>IF('SCELTA CCNL'!$K$6="SI",13.75,12.5)</f>
        <v>12.5</v>
      </c>
      <c r="E41" s="245">
        <f t="shared" si="4"/>
        <v>0</v>
      </c>
    </row>
    <row r="42" spans="1:13" ht="24.95" customHeight="1" x14ac:dyDescent="0.3">
      <c r="A42" s="253" t="s">
        <v>177</v>
      </c>
      <c r="B42" s="254"/>
      <c r="C42" s="254"/>
      <c r="D42" s="255">
        <f>IF('SCELTA CCNL'!$K$6="SI",13.75,12.5)</f>
        <v>12.5</v>
      </c>
      <c r="E42" s="245">
        <f t="shared" si="4"/>
        <v>0</v>
      </c>
    </row>
    <row r="43" spans="1:13" ht="24.95" customHeight="1" x14ac:dyDescent="0.3">
      <c r="A43" s="253" t="s">
        <v>178</v>
      </c>
      <c r="B43" s="254"/>
      <c r="C43" s="254"/>
      <c r="D43" s="255">
        <f>IF('SCELTA CCNL'!$K$6="SI",13.75,12.5)</f>
        <v>12.5</v>
      </c>
      <c r="E43" s="245">
        <f t="shared" si="4"/>
        <v>0</v>
      </c>
    </row>
    <row r="44" spans="1:13" ht="24.95" customHeight="1" x14ac:dyDescent="0.3">
      <c r="A44" s="253" t="s">
        <v>179</v>
      </c>
      <c r="B44" s="254"/>
      <c r="C44" s="254"/>
      <c r="D44" s="255">
        <f>IF('SCELTA CCNL'!$K$6="SI",13.75,12.5)</f>
        <v>12.5</v>
      </c>
      <c r="E44" s="245">
        <f t="shared" si="4"/>
        <v>0</v>
      </c>
    </row>
    <row r="45" spans="1:13" ht="24.95" customHeight="1" x14ac:dyDescent="0.3">
      <c r="A45" s="253" t="s">
        <v>180</v>
      </c>
      <c r="B45" s="254"/>
      <c r="C45" s="254"/>
      <c r="D45" s="255">
        <f>IF('SCELTA CCNL'!$K$6="SI",13.75,12.5)</f>
        <v>12.5</v>
      </c>
      <c r="E45" s="245">
        <f t="shared" si="4"/>
        <v>0</v>
      </c>
    </row>
    <row r="46" spans="1:13" ht="24.95" customHeight="1" x14ac:dyDescent="0.3">
      <c r="A46" s="253" t="s">
        <v>181</v>
      </c>
      <c r="B46" s="254"/>
      <c r="C46" s="254"/>
      <c r="D46" s="255">
        <f>IF('SCELTA CCNL'!$K$6="SI",13.75,12.5)</f>
        <v>12.5</v>
      </c>
      <c r="E46" s="245">
        <f t="shared" si="4"/>
        <v>0</v>
      </c>
    </row>
    <row r="47" spans="1:13" ht="24.95" customHeight="1" x14ac:dyDescent="0.3">
      <c r="A47" s="253" t="s">
        <v>182</v>
      </c>
      <c r="B47" s="254"/>
      <c r="C47" s="254"/>
      <c r="D47" s="255">
        <f>IF('SCELTA CCNL'!$K$6="SI",13.75,12.5)</f>
        <v>12.5</v>
      </c>
      <c r="E47" s="245">
        <f t="shared" si="4"/>
        <v>0</v>
      </c>
    </row>
    <row r="48" spans="1:13" ht="24.95" customHeight="1" x14ac:dyDescent="0.3">
      <c r="A48" s="253" t="s">
        <v>183</v>
      </c>
      <c r="B48" s="254"/>
      <c r="C48" s="254"/>
      <c r="D48" s="255">
        <f>IF('SCELTA CCNL'!$K$6="SI",13.75,12.5)</f>
        <v>12.5</v>
      </c>
      <c r="E48" s="245">
        <f t="shared" si="4"/>
        <v>0</v>
      </c>
    </row>
    <row r="49" spans="1:5" ht="24.95" customHeight="1" thickBot="1" x14ac:dyDescent="0.35">
      <c r="A49" s="256" t="s">
        <v>184</v>
      </c>
      <c r="B49" s="257"/>
      <c r="C49" s="257"/>
      <c r="D49" s="258">
        <f>IF('SCELTA CCNL'!$K$6="SI",13.75,12.5)</f>
        <v>12.5</v>
      </c>
      <c r="E49" s="249">
        <f t="shared" si="4"/>
        <v>0</v>
      </c>
    </row>
    <row r="50" spans="1:5" ht="24.95" customHeight="1" thickBot="1" x14ac:dyDescent="0.35">
      <c r="A50" s="589" t="s">
        <v>5</v>
      </c>
      <c r="B50" s="590"/>
      <c r="C50" s="590"/>
      <c r="D50" s="591"/>
      <c r="E50" s="593">
        <f>SUM(E36:E49)</f>
        <v>0</v>
      </c>
    </row>
    <row r="51" spans="1:5" ht="18" x14ac:dyDescent="0.3">
      <c r="A51" s="45"/>
    </row>
    <row r="52" spans="1:5" ht="24.95" customHeight="1" x14ac:dyDescent="0.3">
      <c r="A52" s="447" t="s">
        <v>165</v>
      </c>
      <c r="B52" s="447"/>
      <c r="C52" s="447"/>
      <c r="D52" s="447"/>
      <c r="E52" s="259">
        <f>'MOF 2023-24'!I23</f>
        <v>-277.0625</v>
      </c>
    </row>
    <row r="53" spans="1:5" ht="24.95" customHeight="1" x14ac:dyDescent="0.3">
      <c r="A53" s="447" t="s">
        <v>185</v>
      </c>
      <c r="B53" s="447"/>
      <c r="C53" s="447"/>
      <c r="D53" s="447"/>
      <c r="E53" s="259">
        <f>E14+E32+E50</f>
        <v>0</v>
      </c>
    </row>
    <row r="54" spans="1:5" ht="24.95" customHeight="1" x14ac:dyDescent="0.3">
      <c r="A54" s="448" t="s">
        <v>118</v>
      </c>
      <c r="B54" s="448"/>
      <c r="C54" s="448"/>
      <c r="D54" s="448"/>
      <c r="E54" s="260">
        <f>E52-E53</f>
        <v>-277.0625</v>
      </c>
    </row>
    <row r="55" spans="1:5" ht="18" x14ac:dyDescent="0.3">
      <c r="A55" s="46"/>
    </row>
    <row r="58" spans="1:5" ht="17.25" x14ac:dyDescent="0.35">
      <c r="A58" s="69" t="str">
        <f>'MOF 2023-24'!C28</f>
        <v>Il Direttore SGA</v>
      </c>
      <c r="B58" s="69"/>
      <c r="C58" s="69"/>
      <c r="D58" s="69" t="str">
        <f>'MOF 2023-24'!H28</f>
        <v>Il Dirigente Scolastico</v>
      </c>
      <c r="E58" s="69"/>
    </row>
    <row r="59" spans="1:5" x14ac:dyDescent="0.3">
      <c r="A59" s="2" t="str">
        <f>'MOF 2023-24'!C29</f>
        <v>Nome e Cognome</v>
      </c>
      <c r="D59" s="2" t="str">
        <f>'MOF 2023-24'!H29</f>
        <v>Nome e Cognome</v>
      </c>
    </row>
  </sheetData>
  <sheetProtection sheet="1" objects="1" scenarios="1"/>
  <mergeCells count="10">
    <mergeCell ref="A1:E1"/>
    <mergeCell ref="A4:E4"/>
    <mergeCell ref="A32:D32"/>
    <mergeCell ref="A34:E34"/>
    <mergeCell ref="A52:D52"/>
    <mergeCell ref="A53:D53"/>
    <mergeCell ref="A54:D54"/>
    <mergeCell ref="A50:D50"/>
    <mergeCell ref="A14:D14"/>
    <mergeCell ref="A16:E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3FC0B-C4C4-45AC-AAAF-60FBED1B5431}">
  <sheetPr>
    <pageSetUpPr fitToPage="1"/>
  </sheetPr>
  <dimension ref="A1:G118"/>
  <sheetViews>
    <sheetView showGridLines="0" zoomScaleNormal="100" workbookViewId="0">
      <selection activeCell="L68" sqref="L68"/>
    </sheetView>
  </sheetViews>
  <sheetFormatPr defaultColWidth="9.140625" defaultRowHeight="15" x14ac:dyDescent="0.25"/>
  <cols>
    <col min="1" max="1" width="3.140625" style="67" bestFit="1" customWidth="1"/>
    <col min="2" max="2" width="30.7109375" style="67" bestFit="1" customWidth="1"/>
    <col min="3" max="4" width="7.140625" style="67" bestFit="1" customWidth="1"/>
    <col min="5" max="5" width="38.28515625" style="67" customWidth="1"/>
    <col min="6" max="6" width="11.5703125" style="67" customWidth="1"/>
    <col min="7" max="7" width="12" style="67" bestFit="1" customWidth="1"/>
    <col min="8" max="16384" width="9.140625" style="67"/>
  </cols>
  <sheetData>
    <row r="1" spans="1:7" x14ac:dyDescent="0.3">
      <c r="A1" s="6"/>
      <c r="B1" s="6"/>
      <c r="C1" s="6"/>
      <c r="D1" s="6"/>
    </row>
    <row r="2" spans="1:7" x14ac:dyDescent="0.3">
      <c r="A2" s="6"/>
      <c r="B2" s="6"/>
      <c r="C2" s="6"/>
      <c r="D2" s="6"/>
    </row>
    <row r="3" spans="1:7" x14ac:dyDescent="0.3">
      <c r="A3" s="6"/>
      <c r="B3" s="6"/>
      <c r="C3" s="6"/>
      <c r="D3" s="6"/>
    </row>
    <row r="4" spans="1:7" x14ac:dyDescent="0.3">
      <c r="A4" s="473" t="s">
        <v>119</v>
      </c>
      <c r="B4" s="473"/>
      <c r="C4" s="473"/>
      <c r="D4" s="473"/>
      <c r="E4" s="473"/>
      <c r="F4" s="473"/>
      <c r="G4" s="473"/>
    </row>
    <row r="5" spans="1:7" x14ac:dyDescent="0.3">
      <c r="A5" s="473" t="s">
        <v>141</v>
      </c>
      <c r="B5" s="473"/>
      <c r="C5" s="473"/>
      <c r="D5" s="473"/>
      <c r="E5" s="473"/>
      <c r="F5" s="473"/>
      <c r="G5" s="473"/>
    </row>
    <row r="6" spans="1:7" x14ac:dyDescent="0.3">
      <c r="A6" s="428" t="s">
        <v>137</v>
      </c>
      <c r="B6" s="428"/>
      <c r="C6" s="428"/>
      <c r="D6" s="428"/>
      <c r="E6" s="428"/>
      <c r="F6" s="428"/>
      <c r="G6" s="428"/>
    </row>
    <row r="7" spans="1:7" x14ac:dyDescent="0.3">
      <c r="A7" s="428" t="s">
        <v>138</v>
      </c>
      <c r="B7" s="428"/>
      <c r="C7" s="428"/>
      <c r="D7" s="428"/>
      <c r="E7" s="428"/>
      <c r="F7" s="428"/>
      <c r="G7" s="428"/>
    </row>
    <row r="8" spans="1:7" x14ac:dyDescent="0.3">
      <c r="A8" s="428" t="s">
        <v>139</v>
      </c>
      <c r="B8" s="428"/>
      <c r="C8" s="428"/>
      <c r="D8" s="428"/>
      <c r="E8" s="428"/>
      <c r="F8" s="428"/>
      <c r="G8" s="428"/>
    </row>
    <row r="9" spans="1:7" x14ac:dyDescent="0.3">
      <c r="A9" s="428" t="s">
        <v>140</v>
      </c>
      <c r="B9" s="428"/>
      <c r="C9" s="428"/>
      <c r="D9" s="428"/>
      <c r="E9" s="428"/>
      <c r="F9" s="428"/>
      <c r="G9" s="428"/>
    </row>
    <row r="10" spans="1:7" ht="15.75" thickBot="1" x14ac:dyDescent="0.3"/>
    <row r="11" spans="1:7" x14ac:dyDescent="0.25">
      <c r="A11" s="467" t="s">
        <v>93</v>
      </c>
      <c r="B11" s="468"/>
      <c r="C11" s="468"/>
      <c r="D11" s="468"/>
      <c r="E11" s="468"/>
      <c r="F11" s="468"/>
      <c r="G11" s="469"/>
    </row>
    <row r="12" spans="1:7" ht="15.75" thickBot="1" x14ac:dyDescent="0.3">
      <c r="A12" s="470"/>
      <c r="B12" s="471"/>
      <c r="C12" s="471"/>
      <c r="D12" s="471"/>
      <c r="E12" s="471"/>
      <c r="F12" s="471"/>
      <c r="G12" s="472"/>
    </row>
    <row r="13" spans="1:7" ht="15.75" thickBot="1" x14ac:dyDescent="0.3">
      <c r="A13" s="100"/>
      <c r="B13" s="452" t="s">
        <v>0</v>
      </c>
      <c r="C13" s="453"/>
      <c r="D13" s="453"/>
      <c r="E13" s="453"/>
      <c r="F13" s="453"/>
      <c r="G13" s="454"/>
    </row>
    <row r="14" spans="1:7" ht="30.75" thickBot="1" x14ac:dyDescent="0.3">
      <c r="A14" s="101"/>
      <c r="B14" s="102" t="s">
        <v>32</v>
      </c>
      <c r="C14" s="103" t="s">
        <v>34</v>
      </c>
      <c r="D14" s="104" t="s">
        <v>35</v>
      </c>
      <c r="E14" s="104" t="s">
        <v>1</v>
      </c>
      <c r="F14" s="123" t="s">
        <v>125</v>
      </c>
      <c r="G14" s="105" t="s">
        <v>2</v>
      </c>
    </row>
    <row r="15" spans="1:7" ht="20.100000000000001" customHeight="1" x14ac:dyDescent="0.25">
      <c r="A15" s="297">
        <v>1</v>
      </c>
      <c r="B15" s="298" t="s">
        <v>215</v>
      </c>
      <c r="C15" s="299"/>
      <c r="D15" s="299"/>
      <c r="E15" s="300" t="s">
        <v>203</v>
      </c>
      <c r="F15" s="299"/>
      <c r="G15" s="301"/>
    </row>
    <row r="16" spans="1:7" ht="20.100000000000001" customHeight="1" x14ac:dyDescent="0.25">
      <c r="A16" s="302">
        <f>A15+1</f>
        <v>2</v>
      </c>
      <c r="B16" s="303" t="s">
        <v>215</v>
      </c>
      <c r="C16" s="304"/>
      <c r="D16" s="304"/>
      <c r="E16" s="305" t="s">
        <v>208</v>
      </c>
      <c r="F16" s="304"/>
      <c r="G16" s="306"/>
    </row>
    <row r="17" spans="1:7" ht="20.100000000000001" customHeight="1" x14ac:dyDescent="0.25">
      <c r="A17" s="302">
        <f t="shared" ref="A17:A21" si="0">A16+1</f>
        <v>3</v>
      </c>
      <c r="B17" s="303" t="s">
        <v>215</v>
      </c>
      <c r="C17" s="304"/>
      <c r="D17" s="304"/>
      <c r="E17" s="305" t="s">
        <v>204</v>
      </c>
      <c r="F17" s="304"/>
      <c r="G17" s="306"/>
    </row>
    <row r="18" spans="1:7" ht="20.100000000000001" customHeight="1" x14ac:dyDescent="0.25">
      <c r="A18" s="302">
        <f t="shared" si="0"/>
        <v>4</v>
      </c>
      <c r="B18" s="303" t="s">
        <v>215</v>
      </c>
      <c r="C18" s="304"/>
      <c r="D18" s="304"/>
      <c r="E18" s="305" t="s">
        <v>205</v>
      </c>
      <c r="F18" s="304"/>
      <c r="G18" s="306"/>
    </row>
    <row r="19" spans="1:7" ht="20.100000000000001" customHeight="1" x14ac:dyDescent="0.25">
      <c r="A19" s="302">
        <f t="shared" si="0"/>
        <v>5</v>
      </c>
      <c r="B19" s="303" t="s">
        <v>215</v>
      </c>
      <c r="C19" s="304"/>
      <c r="D19" s="304"/>
      <c r="E19" s="305" t="s">
        <v>206</v>
      </c>
      <c r="F19" s="304"/>
      <c r="G19" s="306"/>
    </row>
    <row r="20" spans="1:7" ht="20.100000000000001" customHeight="1" x14ac:dyDescent="0.25">
      <c r="A20" s="302">
        <f t="shared" si="0"/>
        <v>6</v>
      </c>
      <c r="B20" s="303" t="s">
        <v>215</v>
      </c>
      <c r="C20" s="304"/>
      <c r="D20" s="304" t="s">
        <v>46</v>
      </c>
      <c r="E20" s="305" t="s">
        <v>207</v>
      </c>
      <c r="F20" s="304" t="s">
        <v>46</v>
      </c>
      <c r="G20" s="306"/>
    </row>
    <row r="21" spans="1:7" ht="20.100000000000001" customHeight="1" x14ac:dyDescent="0.25">
      <c r="A21" s="302">
        <f t="shared" si="0"/>
        <v>7</v>
      </c>
      <c r="B21" s="303" t="s">
        <v>215</v>
      </c>
      <c r="C21" s="304"/>
      <c r="D21" s="304"/>
      <c r="E21" s="305" t="s">
        <v>209</v>
      </c>
      <c r="F21" s="304"/>
      <c r="G21" s="306"/>
    </row>
    <row r="22" spans="1:7" ht="20.100000000000001" customHeight="1" x14ac:dyDescent="0.25">
      <c r="A22" s="302">
        <f t="shared" ref="A22:A26" si="1">A21+1</f>
        <v>8</v>
      </c>
      <c r="B22" s="303" t="s">
        <v>215</v>
      </c>
      <c r="C22" s="304"/>
      <c r="D22" s="304"/>
      <c r="E22" s="305" t="s">
        <v>210</v>
      </c>
      <c r="F22" s="304"/>
      <c r="G22" s="306"/>
    </row>
    <row r="23" spans="1:7" ht="20.100000000000001" customHeight="1" x14ac:dyDescent="0.25">
      <c r="A23" s="302">
        <f t="shared" si="1"/>
        <v>9</v>
      </c>
      <c r="B23" s="303" t="s">
        <v>215</v>
      </c>
      <c r="C23" s="304"/>
      <c r="D23" s="304"/>
      <c r="E23" s="305" t="s">
        <v>211</v>
      </c>
      <c r="F23" s="304"/>
      <c r="G23" s="306"/>
    </row>
    <row r="24" spans="1:7" ht="20.100000000000001" customHeight="1" x14ac:dyDescent="0.25">
      <c r="A24" s="302">
        <f t="shared" si="1"/>
        <v>10</v>
      </c>
      <c r="B24" s="303" t="s">
        <v>215</v>
      </c>
      <c r="C24" s="304"/>
      <c r="D24" s="304"/>
      <c r="E24" s="305" t="s">
        <v>212</v>
      </c>
      <c r="F24" s="304"/>
      <c r="G24" s="306"/>
    </row>
    <row r="25" spans="1:7" ht="20.100000000000001" customHeight="1" x14ac:dyDescent="0.25">
      <c r="A25" s="302">
        <f t="shared" si="1"/>
        <v>11</v>
      </c>
      <c r="B25" s="303" t="s">
        <v>215</v>
      </c>
      <c r="C25" s="304" t="s">
        <v>46</v>
      </c>
      <c r="D25" s="304"/>
      <c r="E25" s="305" t="s">
        <v>213</v>
      </c>
      <c r="F25" s="304" t="s">
        <v>46</v>
      </c>
      <c r="G25" s="306"/>
    </row>
    <row r="26" spans="1:7" ht="20.100000000000001" customHeight="1" thickBot="1" x14ac:dyDescent="0.3">
      <c r="A26" s="307">
        <f t="shared" si="1"/>
        <v>12</v>
      </c>
      <c r="B26" s="308" t="s">
        <v>215</v>
      </c>
      <c r="C26" s="309"/>
      <c r="D26" s="309"/>
      <c r="E26" s="310" t="s">
        <v>214</v>
      </c>
      <c r="F26" s="309"/>
      <c r="G26" s="311"/>
    </row>
    <row r="27" spans="1:7" ht="15.75" thickBot="1" x14ac:dyDescent="0.3">
      <c r="A27" s="100"/>
      <c r="B27" s="455"/>
      <c r="C27" s="456"/>
      <c r="D27" s="456"/>
      <c r="E27" s="457"/>
      <c r="F27" s="125"/>
      <c r="G27" s="106">
        <f>SUM(G15:G26)</f>
        <v>0</v>
      </c>
    </row>
    <row r="28" spans="1:7" ht="30.75" thickBot="1" x14ac:dyDescent="0.3">
      <c r="A28" s="101"/>
      <c r="B28" s="102" t="s">
        <v>201</v>
      </c>
      <c r="C28" s="103" t="s">
        <v>34</v>
      </c>
      <c r="D28" s="104" t="s">
        <v>35</v>
      </c>
      <c r="E28" s="104" t="s">
        <v>1</v>
      </c>
      <c r="F28" s="123" t="s">
        <v>125</v>
      </c>
      <c r="G28" s="105" t="s">
        <v>2</v>
      </c>
    </row>
    <row r="29" spans="1:7" ht="20.100000000000001" customHeight="1" x14ac:dyDescent="0.25">
      <c r="A29" s="297">
        <v>1</v>
      </c>
      <c r="B29" s="298" t="s">
        <v>202</v>
      </c>
      <c r="C29" s="299"/>
      <c r="D29" s="299"/>
      <c r="E29" s="300" t="s">
        <v>170</v>
      </c>
      <c r="F29" s="299"/>
      <c r="G29" s="301"/>
    </row>
    <row r="30" spans="1:7" ht="20.100000000000001" customHeight="1" x14ac:dyDescent="0.25">
      <c r="A30" s="302">
        <f>A29+1</f>
        <v>2</v>
      </c>
      <c r="B30" s="303" t="s">
        <v>202</v>
      </c>
      <c r="C30" s="304"/>
      <c r="D30" s="304"/>
      <c r="E30" s="305" t="s">
        <v>170</v>
      </c>
      <c r="F30" s="304"/>
      <c r="G30" s="306"/>
    </row>
    <row r="31" spans="1:7" ht="20.100000000000001" customHeight="1" x14ac:dyDescent="0.25">
      <c r="A31" s="302">
        <f t="shared" ref="A31:A33" si="2">A30+1</f>
        <v>3</v>
      </c>
      <c r="B31" s="303" t="s">
        <v>202</v>
      </c>
      <c r="C31" s="304"/>
      <c r="D31" s="304"/>
      <c r="E31" s="305" t="s">
        <v>170</v>
      </c>
      <c r="F31" s="304"/>
      <c r="G31" s="306"/>
    </row>
    <row r="32" spans="1:7" ht="20.100000000000001" customHeight="1" x14ac:dyDescent="0.25">
      <c r="A32" s="302">
        <f t="shared" si="2"/>
        <v>4</v>
      </c>
      <c r="B32" s="303" t="s">
        <v>202</v>
      </c>
      <c r="C32" s="304"/>
      <c r="D32" s="304"/>
      <c r="E32" s="305" t="s">
        <v>170</v>
      </c>
      <c r="F32" s="304"/>
      <c r="G32" s="306"/>
    </row>
    <row r="33" spans="1:7" ht="20.100000000000001" customHeight="1" x14ac:dyDescent="0.25">
      <c r="A33" s="302">
        <f t="shared" si="2"/>
        <v>5</v>
      </c>
      <c r="B33" s="303" t="s">
        <v>202</v>
      </c>
      <c r="C33" s="304"/>
      <c r="D33" s="304"/>
      <c r="E33" s="305" t="s">
        <v>170</v>
      </c>
      <c r="F33" s="304"/>
      <c r="G33" s="306"/>
    </row>
    <row r="34" spans="1:7" ht="20.100000000000001" customHeight="1" x14ac:dyDescent="0.25">
      <c r="A34" s="302">
        <f t="shared" ref="A34:A35" si="3">A33+1</f>
        <v>6</v>
      </c>
      <c r="B34" s="303" t="s">
        <v>202</v>
      </c>
      <c r="C34" s="304"/>
      <c r="D34" s="304"/>
      <c r="E34" s="305" t="s">
        <v>170</v>
      </c>
      <c r="F34" s="304"/>
      <c r="G34" s="306"/>
    </row>
    <row r="35" spans="1:7" ht="20.100000000000001" customHeight="1" x14ac:dyDescent="0.25">
      <c r="A35" s="302">
        <f t="shared" si="3"/>
        <v>7</v>
      </c>
      <c r="B35" s="303" t="s">
        <v>202</v>
      </c>
      <c r="C35" s="304"/>
      <c r="D35" s="304" t="s">
        <v>46</v>
      </c>
      <c r="E35" s="305" t="s">
        <v>170</v>
      </c>
      <c r="F35" s="304" t="s">
        <v>46</v>
      </c>
      <c r="G35" s="306"/>
    </row>
    <row r="36" spans="1:7" ht="20.100000000000001" customHeight="1" x14ac:dyDescent="0.25">
      <c r="A36" s="302">
        <f t="shared" ref="A36:A41" si="4">A35+1</f>
        <v>8</v>
      </c>
      <c r="B36" s="303" t="s">
        <v>202</v>
      </c>
      <c r="C36" s="304"/>
      <c r="D36" s="304"/>
      <c r="E36" s="305" t="s">
        <v>170</v>
      </c>
      <c r="F36" s="304"/>
      <c r="G36" s="306"/>
    </row>
    <row r="37" spans="1:7" ht="20.100000000000001" customHeight="1" x14ac:dyDescent="0.25">
      <c r="A37" s="302">
        <f t="shared" si="4"/>
        <v>9</v>
      </c>
      <c r="B37" s="303" t="s">
        <v>202</v>
      </c>
      <c r="C37" s="304"/>
      <c r="D37" s="304"/>
      <c r="E37" s="305" t="s">
        <v>170</v>
      </c>
      <c r="F37" s="304"/>
      <c r="G37" s="306"/>
    </row>
    <row r="38" spans="1:7" ht="20.100000000000001" customHeight="1" x14ac:dyDescent="0.25">
      <c r="A38" s="302">
        <f t="shared" si="4"/>
        <v>10</v>
      </c>
      <c r="B38" s="303" t="s">
        <v>202</v>
      </c>
      <c r="C38" s="304"/>
      <c r="D38" s="304"/>
      <c r="E38" s="305" t="s">
        <v>170</v>
      </c>
      <c r="F38" s="304"/>
      <c r="G38" s="306"/>
    </row>
    <row r="39" spans="1:7" ht="20.100000000000001" customHeight="1" x14ac:dyDescent="0.25">
      <c r="A39" s="302">
        <f t="shared" si="4"/>
        <v>11</v>
      </c>
      <c r="B39" s="303" t="s">
        <v>202</v>
      </c>
      <c r="C39" s="304"/>
      <c r="D39" s="304"/>
      <c r="E39" s="305" t="s">
        <v>170</v>
      </c>
      <c r="F39" s="304"/>
      <c r="G39" s="306"/>
    </row>
    <row r="40" spans="1:7" ht="20.100000000000001" customHeight="1" x14ac:dyDescent="0.25">
      <c r="A40" s="302">
        <f t="shared" si="4"/>
        <v>12</v>
      </c>
      <c r="B40" s="303" t="s">
        <v>202</v>
      </c>
      <c r="C40" s="304" t="s">
        <v>46</v>
      </c>
      <c r="D40" s="304"/>
      <c r="E40" s="305" t="s">
        <v>170</v>
      </c>
      <c r="F40" s="304" t="s">
        <v>46</v>
      </c>
      <c r="G40" s="306"/>
    </row>
    <row r="41" spans="1:7" ht="20.100000000000001" customHeight="1" thickBot="1" x14ac:dyDescent="0.3">
      <c r="A41" s="307">
        <f t="shared" si="4"/>
        <v>13</v>
      </c>
      <c r="B41" s="308" t="s">
        <v>202</v>
      </c>
      <c r="C41" s="309"/>
      <c r="D41" s="309"/>
      <c r="E41" s="310" t="s">
        <v>170</v>
      </c>
      <c r="F41" s="309"/>
      <c r="G41" s="311"/>
    </row>
    <row r="42" spans="1:7" ht="15.75" thickBot="1" x14ac:dyDescent="0.3">
      <c r="A42" s="100"/>
      <c r="B42" s="455"/>
      <c r="C42" s="456"/>
      <c r="D42" s="456"/>
      <c r="E42" s="457"/>
      <c r="F42" s="125"/>
      <c r="G42" s="106">
        <f>SUM(G29:G41)</f>
        <v>0</v>
      </c>
    </row>
    <row r="43" spans="1:7" ht="30.75" thickBot="1" x14ac:dyDescent="0.3">
      <c r="A43" s="101"/>
      <c r="B43" s="107" t="s">
        <v>33</v>
      </c>
      <c r="C43" s="103" t="s">
        <v>34</v>
      </c>
      <c r="D43" s="127"/>
      <c r="E43" s="104" t="s">
        <v>1</v>
      </c>
      <c r="F43" s="123" t="s">
        <v>126</v>
      </c>
      <c r="G43" s="105" t="s">
        <v>2</v>
      </c>
    </row>
    <row r="44" spans="1:7" ht="20.100000000000001" customHeight="1" x14ac:dyDescent="0.3">
      <c r="A44" s="312">
        <v>1</v>
      </c>
      <c r="B44" s="313" t="s">
        <v>216</v>
      </c>
      <c r="C44" s="314"/>
      <c r="D44" s="315"/>
      <c r="E44" s="316" t="s">
        <v>170</v>
      </c>
      <c r="F44" s="317"/>
      <c r="G44" s="318"/>
    </row>
    <row r="45" spans="1:7" ht="20.100000000000001" customHeight="1" x14ac:dyDescent="0.3">
      <c r="A45" s="319">
        <f>A44+1</f>
        <v>2</v>
      </c>
      <c r="B45" s="320" t="s">
        <v>216</v>
      </c>
      <c r="C45" s="321"/>
      <c r="D45" s="322"/>
      <c r="E45" s="323" t="s">
        <v>170</v>
      </c>
      <c r="F45" s="324"/>
      <c r="G45" s="325"/>
    </row>
    <row r="46" spans="1:7" ht="20.100000000000001" customHeight="1" x14ac:dyDescent="0.3">
      <c r="A46" s="319">
        <f t="shared" ref="A46:A57" si="5">A45+1</f>
        <v>3</v>
      </c>
      <c r="B46" s="320" t="s">
        <v>216</v>
      </c>
      <c r="C46" s="321"/>
      <c r="D46" s="322"/>
      <c r="E46" s="323" t="s">
        <v>170</v>
      </c>
      <c r="F46" s="324"/>
      <c r="G46" s="325"/>
    </row>
    <row r="47" spans="1:7" ht="20.100000000000001" customHeight="1" x14ac:dyDescent="0.3">
      <c r="A47" s="319">
        <f t="shared" si="5"/>
        <v>4</v>
      </c>
      <c r="B47" s="320" t="s">
        <v>216</v>
      </c>
      <c r="C47" s="321"/>
      <c r="D47" s="322"/>
      <c r="E47" s="323" t="s">
        <v>170</v>
      </c>
      <c r="F47" s="324"/>
      <c r="G47" s="325"/>
    </row>
    <row r="48" spans="1:7" ht="20.100000000000001" customHeight="1" x14ac:dyDescent="0.3">
      <c r="A48" s="319">
        <f t="shared" si="5"/>
        <v>5</v>
      </c>
      <c r="B48" s="320" t="s">
        <v>216</v>
      </c>
      <c r="C48" s="321"/>
      <c r="D48" s="322"/>
      <c r="E48" s="323" t="s">
        <v>170</v>
      </c>
      <c r="F48" s="324"/>
      <c r="G48" s="325"/>
    </row>
    <row r="49" spans="1:7" ht="20.100000000000001" customHeight="1" x14ac:dyDescent="0.3">
      <c r="A49" s="319">
        <f t="shared" si="5"/>
        <v>6</v>
      </c>
      <c r="B49" s="320" t="s">
        <v>216</v>
      </c>
      <c r="C49" s="321"/>
      <c r="D49" s="322"/>
      <c r="E49" s="323" t="s">
        <v>170</v>
      </c>
      <c r="F49" s="324"/>
      <c r="G49" s="325"/>
    </row>
    <row r="50" spans="1:7" ht="20.100000000000001" customHeight="1" x14ac:dyDescent="0.3">
      <c r="A50" s="319">
        <f t="shared" si="5"/>
        <v>7</v>
      </c>
      <c r="B50" s="320" t="s">
        <v>216</v>
      </c>
      <c r="C50" s="321"/>
      <c r="D50" s="322"/>
      <c r="E50" s="323" t="s">
        <v>170</v>
      </c>
      <c r="F50" s="324"/>
      <c r="G50" s="325"/>
    </row>
    <row r="51" spans="1:7" ht="20.100000000000001" customHeight="1" x14ac:dyDescent="0.3">
      <c r="A51" s="319">
        <f t="shared" si="5"/>
        <v>8</v>
      </c>
      <c r="B51" s="320" t="s">
        <v>216</v>
      </c>
      <c r="C51" s="321"/>
      <c r="D51" s="322"/>
      <c r="E51" s="323" t="s">
        <v>170</v>
      </c>
      <c r="F51" s="324"/>
      <c r="G51" s="325"/>
    </row>
    <row r="52" spans="1:7" ht="20.100000000000001" customHeight="1" x14ac:dyDescent="0.3">
      <c r="A52" s="319">
        <f t="shared" si="5"/>
        <v>9</v>
      </c>
      <c r="B52" s="320" t="s">
        <v>216</v>
      </c>
      <c r="C52" s="321"/>
      <c r="D52" s="322"/>
      <c r="E52" s="323" t="s">
        <v>170</v>
      </c>
      <c r="F52" s="324"/>
      <c r="G52" s="325"/>
    </row>
    <row r="53" spans="1:7" ht="20.100000000000001" customHeight="1" x14ac:dyDescent="0.3">
      <c r="A53" s="319">
        <f t="shared" si="5"/>
        <v>10</v>
      </c>
      <c r="B53" s="320" t="s">
        <v>216</v>
      </c>
      <c r="C53" s="321"/>
      <c r="D53" s="322"/>
      <c r="E53" s="323" t="s">
        <v>170</v>
      </c>
      <c r="F53" s="324"/>
      <c r="G53" s="325"/>
    </row>
    <row r="54" spans="1:7" ht="20.100000000000001" customHeight="1" x14ac:dyDescent="0.3">
      <c r="A54" s="319">
        <f t="shared" si="5"/>
        <v>11</v>
      </c>
      <c r="B54" s="320" t="s">
        <v>216</v>
      </c>
      <c r="C54" s="321"/>
      <c r="D54" s="322"/>
      <c r="E54" s="323" t="s">
        <v>170</v>
      </c>
      <c r="F54" s="324"/>
      <c r="G54" s="325"/>
    </row>
    <row r="55" spans="1:7" ht="20.100000000000001" customHeight="1" x14ac:dyDescent="0.3">
      <c r="A55" s="319">
        <f t="shared" si="5"/>
        <v>12</v>
      </c>
      <c r="B55" s="320" t="s">
        <v>216</v>
      </c>
      <c r="C55" s="321"/>
      <c r="D55" s="322"/>
      <c r="E55" s="323" t="s">
        <v>170</v>
      </c>
      <c r="F55" s="324"/>
      <c r="G55" s="325"/>
    </row>
    <row r="56" spans="1:7" ht="20.100000000000001" customHeight="1" x14ac:dyDescent="0.3">
      <c r="A56" s="319">
        <f t="shared" si="5"/>
        <v>13</v>
      </c>
      <c r="B56" s="320" t="s">
        <v>216</v>
      </c>
      <c r="C56" s="321"/>
      <c r="D56" s="322"/>
      <c r="E56" s="323" t="s">
        <v>170</v>
      </c>
      <c r="F56" s="324"/>
      <c r="G56" s="325"/>
    </row>
    <row r="57" spans="1:7" ht="20.100000000000001" customHeight="1" x14ac:dyDescent="0.3">
      <c r="A57" s="319">
        <f t="shared" si="5"/>
        <v>14</v>
      </c>
      <c r="B57" s="320" t="s">
        <v>216</v>
      </c>
      <c r="C57" s="321"/>
      <c r="D57" s="322"/>
      <c r="E57" s="323" t="s">
        <v>170</v>
      </c>
      <c r="F57" s="324"/>
      <c r="G57" s="325"/>
    </row>
    <row r="58" spans="1:7" ht="20.100000000000001" customHeight="1" x14ac:dyDescent="0.3">
      <c r="A58" s="319">
        <f t="shared" ref="A58:A68" si="6">A57+1</f>
        <v>15</v>
      </c>
      <c r="B58" s="320" t="s">
        <v>216</v>
      </c>
      <c r="C58" s="321"/>
      <c r="D58" s="322"/>
      <c r="E58" s="323" t="s">
        <v>170</v>
      </c>
      <c r="F58" s="324"/>
      <c r="G58" s="325"/>
    </row>
    <row r="59" spans="1:7" ht="20.100000000000001" customHeight="1" x14ac:dyDescent="0.3">
      <c r="A59" s="319">
        <f t="shared" si="6"/>
        <v>16</v>
      </c>
      <c r="B59" s="320" t="s">
        <v>216</v>
      </c>
      <c r="C59" s="321"/>
      <c r="D59" s="322"/>
      <c r="E59" s="323" t="s">
        <v>170</v>
      </c>
      <c r="F59" s="324"/>
      <c r="G59" s="325"/>
    </row>
    <row r="60" spans="1:7" ht="20.100000000000001" customHeight="1" x14ac:dyDescent="0.3">
      <c r="A60" s="319">
        <f t="shared" si="6"/>
        <v>17</v>
      </c>
      <c r="B60" s="320" t="s">
        <v>216</v>
      </c>
      <c r="C60" s="321"/>
      <c r="D60" s="322"/>
      <c r="E60" s="323" t="s">
        <v>170</v>
      </c>
      <c r="F60" s="324"/>
      <c r="G60" s="325"/>
    </row>
    <row r="61" spans="1:7" ht="20.100000000000001" customHeight="1" x14ac:dyDescent="0.3">
      <c r="A61" s="319">
        <f t="shared" si="6"/>
        <v>18</v>
      </c>
      <c r="B61" s="320" t="s">
        <v>216</v>
      </c>
      <c r="C61" s="321"/>
      <c r="D61" s="322"/>
      <c r="E61" s="323" t="s">
        <v>170</v>
      </c>
      <c r="F61" s="324"/>
      <c r="G61" s="325"/>
    </row>
    <row r="62" spans="1:7" ht="20.100000000000001" customHeight="1" x14ac:dyDescent="0.3">
      <c r="A62" s="319">
        <f t="shared" si="6"/>
        <v>19</v>
      </c>
      <c r="B62" s="320" t="s">
        <v>216</v>
      </c>
      <c r="C62" s="321" t="s">
        <v>46</v>
      </c>
      <c r="D62" s="322"/>
      <c r="E62" s="323" t="s">
        <v>170</v>
      </c>
      <c r="F62" s="324" t="s">
        <v>46</v>
      </c>
      <c r="G62" s="325"/>
    </row>
    <row r="63" spans="1:7" ht="20.100000000000001" customHeight="1" x14ac:dyDescent="0.3">
      <c r="A63" s="319">
        <f t="shared" si="6"/>
        <v>20</v>
      </c>
      <c r="B63" s="320" t="s">
        <v>216</v>
      </c>
      <c r="C63" s="321"/>
      <c r="D63" s="322"/>
      <c r="E63" s="323" t="s">
        <v>170</v>
      </c>
      <c r="F63" s="324"/>
      <c r="G63" s="325"/>
    </row>
    <row r="64" spans="1:7" ht="20.100000000000001" customHeight="1" x14ac:dyDescent="0.3">
      <c r="A64" s="319">
        <f t="shared" si="6"/>
        <v>21</v>
      </c>
      <c r="B64" s="320" t="s">
        <v>216</v>
      </c>
      <c r="C64" s="321"/>
      <c r="D64" s="322"/>
      <c r="E64" s="323" t="s">
        <v>170</v>
      </c>
      <c r="F64" s="324"/>
      <c r="G64" s="325"/>
    </row>
    <row r="65" spans="1:7" ht="20.100000000000001" customHeight="1" x14ac:dyDescent="0.3">
      <c r="A65" s="319">
        <f t="shared" si="6"/>
        <v>22</v>
      </c>
      <c r="B65" s="320" t="s">
        <v>216</v>
      </c>
      <c r="C65" s="321" t="s">
        <v>46</v>
      </c>
      <c r="D65" s="322"/>
      <c r="E65" s="323" t="s">
        <v>170</v>
      </c>
      <c r="F65" s="324" t="s">
        <v>46</v>
      </c>
      <c r="G65" s="325"/>
    </row>
    <row r="66" spans="1:7" ht="20.100000000000001" customHeight="1" x14ac:dyDescent="0.3">
      <c r="A66" s="319">
        <f t="shared" si="6"/>
        <v>23</v>
      </c>
      <c r="B66" s="320" t="s">
        <v>216</v>
      </c>
      <c r="C66" s="321"/>
      <c r="D66" s="322"/>
      <c r="E66" s="323" t="s">
        <v>170</v>
      </c>
      <c r="F66" s="324"/>
      <c r="G66" s="325"/>
    </row>
    <row r="67" spans="1:7" ht="20.100000000000001" customHeight="1" x14ac:dyDescent="0.3">
      <c r="A67" s="319">
        <f t="shared" si="6"/>
        <v>24</v>
      </c>
      <c r="B67" s="320" t="s">
        <v>216</v>
      </c>
      <c r="C67" s="321"/>
      <c r="D67" s="322"/>
      <c r="E67" s="323" t="s">
        <v>170</v>
      </c>
      <c r="F67" s="324"/>
      <c r="G67" s="325"/>
    </row>
    <row r="68" spans="1:7" ht="20.100000000000001" customHeight="1" thickBot="1" x14ac:dyDescent="0.35">
      <c r="A68" s="326">
        <f t="shared" si="6"/>
        <v>25</v>
      </c>
      <c r="B68" s="327" t="s">
        <v>216</v>
      </c>
      <c r="C68" s="328"/>
      <c r="D68" s="329"/>
      <c r="E68" s="330" t="s">
        <v>170</v>
      </c>
      <c r="F68" s="331"/>
      <c r="G68" s="332"/>
    </row>
    <row r="69" spans="1:7" ht="15.75" thickBot="1" x14ac:dyDescent="0.3">
      <c r="A69" s="108"/>
      <c r="B69" s="458"/>
      <c r="C69" s="459"/>
      <c r="D69" s="459"/>
      <c r="E69" s="460"/>
      <c r="F69" s="109"/>
      <c r="G69" s="110">
        <f>SUM(G44:G68)</f>
        <v>0</v>
      </c>
    </row>
    <row r="70" spans="1:7" ht="15.75" thickBot="1" x14ac:dyDescent="0.3">
      <c r="A70" s="111"/>
      <c r="B70" s="461" t="s">
        <v>3</v>
      </c>
      <c r="C70" s="462"/>
      <c r="D70" s="462"/>
      <c r="E70" s="462"/>
      <c r="F70" s="462"/>
      <c r="G70" s="463"/>
    </row>
    <row r="71" spans="1:7" x14ac:dyDescent="0.25">
      <c r="A71" s="112"/>
      <c r="B71" s="113"/>
      <c r="C71" s="112"/>
      <c r="D71" s="112"/>
      <c r="E71" s="114"/>
      <c r="F71" s="114"/>
      <c r="G71" s="114"/>
    </row>
    <row r="72" spans="1:7" x14ac:dyDescent="0.25">
      <c r="A72" s="112"/>
      <c r="B72" s="464" t="s">
        <v>4</v>
      </c>
      <c r="C72" s="464"/>
      <c r="D72" s="464"/>
      <c r="E72" s="464"/>
      <c r="F72" s="112"/>
      <c r="G72" s="139">
        <f>G27+G42+G69</f>
        <v>0</v>
      </c>
    </row>
    <row r="73" spans="1:7" x14ac:dyDescent="0.25">
      <c r="A73" s="112"/>
      <c r="B73" s="112"/>
      <c r="C73" s="112"/>
      <c r="D73" s="112"/>
      <c r="E73" s="112"/>
      <c r="F73" s="112"/>
      <c r="G73" s="140"/>
    </row>
    <row r="74" spans="1:7" x14ac:dyDescent="0.25">
      <c r="A74" s="115"/>
      <c r="B74" s="465" t="s">
        <v>124</v>
      </c>
      <c r="C74" s="465"/>
      <c r="D74" s="465"/>
      <c r="E74" s="465"/>
      <c r="F74" s="112"/>
      <c r="G74" s="140"/>
    </row>
    <row r="75" spans="1:7" x14ac:dyDescent="0.25">
      <c r="A75" s="115"/>
      <c r="B75" s="466" t="s">
        <v>159</v>
      </c>
      <c r="C75" s="466"/>
      <c r="D75" s="466"/>
      <c r="E75" s="466"/>
      <c r="F75" s="116"/>
      <c r="G75" s="141">
        <f>'MOF 2023-24'!I9</f>
        <v>0</v>
      </c>
    </row>
    <row r="76" spans="1:7" x14ac:dyDescent="0.25">
      <c r="A76" s="117"/>
      <c r="B76" s="466" t="s">
        <v>160</v>
      </c>
      <c r="C76" s="466"/>
      <c r="D76" s="466"/>
      <c r="E76" s="466"/>
      <c r="F76" s="118"/>
      <c r="G76" s="141">
        <f>G72</f>
        <v>0</v>
      </c>
    </row>
    <row r="77" spans="1:7" x14ac:dyDescent="0.25">
      <c r="A77" s="119"/>
      <c r="B77" s="451" t="s">
        <v>118</v>
      </c>
      <c r="C77" s="451"/>
      <c r="D77" s="451"/>
      <c r="E77" s="451"/>
      <c r="F77" s="120"/>
      <c r="G77" s="124">
        <f>G75-G76</f>
        <v>0</v>
      </c>
    </row>
    <row r="78" spans="1:7" x14ac:dyDescent="0.25">
      <c r="A78" s="115"/>
      <c r="B78" s="121"/>
      <c r="C78" s="112"/>
      <c r="D78" s="115"/>
      <c r="E78" s="115"/>
      <c r="F78" s="115"/>
      <c r="G78" s="122"/>
    </row>
    <row r="79" spans="1:7" x14ac:dyDescent="0.25">
      <c r="A79" s="115"/>
      <c r="B79" s="112"/>
      <c r="C79" s="112"/>
      <c r="D79" s="115"/>
      <c r="E79" s="115"/>
      <c r="F79" s="115"/>
      <c r="G79" s="122"/>
    </row>
    <row r="80" spans="1:7" x14ac:dyDescent="0.25">
      <c r="A80" s="115"/>
      <c r="B80" s="132" t="str">
        <f>'MOF 2023-24'!C28</f>
        <v>Il Direttore SGA</v>
      </c>
      <c r="C80" s="132"/>
      <c r="D80" s="133"/>
      <c r="E80" s="133"/>
      <c r="F80" s="133" t="str">
        <f>'MOF 2023-24'!H28</f>
        <v>Il Dirigente Scolastico</v>
      </c>
      <c r="G80" s="122"/>
    </row>
    <row r="81" spans="1:7" x14ac:dyDescent="0.25">
      <c r="A81" s="115"/>
      <c r="B81" s="112" t="str">
        <f>'MOF 2023-24'!C29</f>
        <v>Nome e Cognome</v>
      </c>
      <c r="C81" s="112"/>
      <c r="D81" s="115"/>
      <c r="E81" s="115"/>
      <c r="F81" s="115" t="str">
        <f>'MOF 2023-24'!H29</f>
        <v>Nome e Cognome</v>
      </c>
      <c r="G81" s="122"/>
    </row>
    <row r="82" spans="1:7" x14ac:dyDescent="0.25">
      <c r="A82" s="115"/>
      <c r="B82" s="112"/>
      <c r="C82" s="112"/>
      <c r="D82" s="115"/>
      <c r="E82" s="115"/>
      <c r="F82" s="115"/>
      <c r="G82" s="122"/>
    </row>
    <row r="83" spans="1:7" x14ac:dyDescent="0.25">
      <c r="A83" s="115"/>
      <c r="B83" s="112"/>
      <c r="C83" s="112"/>
      <c r="D83" s="115"/>
      <c r="E83" s="115"/>
      <c r="F83" s="115"/>
      <c r="G83" s="122"/>
    </row>
    <row r="93" spans="1:7" x14ac:dyDescent="0.25">
      <c r="F93" s="26"/>
      <c r="G93" s="26"/>
    </row>
    <row r="118" spans="4:7" x14ac:dyDescent="0.25">
      <c r="D118" s="126"/>
      <c r="E118" s="126"/>
      <c r="F118" s="126"/>
      <c r="G118" s="126"/>
    </row>
  </sheetData>
  <sheetProtection sheet="1" objects="1" scenarios="1"/>
  <mergeCells count="17">
    <mergeCell ref="A11:G12"/>
    <mergeCell ref="A9:G9"/>
    <mergeCell ref="A4:G4"/>
    <mergeCell ref="A5:G5"/>
    <mergeCell ref="A6:G6"/>
    <mergeCell ref="A7:G7"/>
    <mergeCell ref="A8:G8"/>
    <mergeCell ref="B77:E77"/>
    <mergeCell ref="B13:G13"/>
    <mergeCell ref="B27:E27"/>
    <mergeCell ref="B69:E69"/>
    <mergeCell ref="B70:G70"/>
    <mergeCell ref="B72:E72"/>
    <mergeCell ref="B74:E74"/>
    <mergeCell ref="B75:E75"/>
    <mergeCell ref="B76:E76"/>
    <mergeCell ref="B42:E42"/>
  </mergeCells>
  <phoneticPr fontId="46" type="noConversion"/>
  <printOptions horizontalCentered="1"/>
  <pageMargins left="0.23622047244094491" right="0.23622047244094491" top="0.55118110236220474" bottom="1.58" header="0.31496062992125984" footer="0.31496062992125984"/>
  <pageSetup paperSize="9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5"/>
  <sheetViews>
    <sheetView showGridLines="0" workbookViewId="0">
      <selection activeCell="A4" sqref="A4:L4"/>
    </sheetView>
  </sheetViews>
  <sheetFormatPr defaultColWidth="14" defaultRowHeight="16.5" x14ac:dyDescent="0.3"/>
  <cols>
    <col min="1" max="1" width="3.5703125" style="2" customWidth="1"/>
    <col min="2" max="2" width="30.7109375" style="2" customWidth="1"/>
    <col min="3" max="10" width="7.7109375" style="2" customWidth="1"/>
    <col min="11" max="11" width="5.5703125" style="2" customWidth="1"/>
    <col min="12" max="12" width="16.42578125" style="2" customWidth="1"/>
    <col min="13" max="254" width="9.140625" style="2" customWidth="1"/>
    <col min="255" max="255" width="3.5703125" style="2" customWidth="1"/>
    <col min="256" max="16384" width="14" style="2"/>
  </cols>
  <sheetData>
    <row r="1" spans="1:12" x14ac:dyDescent="0.3">
      <c r="A1" s="6"/>
      <c r="B1" s="6"/>
      <c r="C1" s="6"/>
      <c r="D1" s="5"/>
      <c r="E1" s="5"/>
      <c r="F1" s="5"/>
    </row>
    <row r="2" spans="1:12" x14ac:dyDescent="0.3">
      <c r="A2" s="6"/>
      <c r="B2" s="6"/>
      <c r="C2" s="6"/>
      <c r="D2" s="5"/>
      <c r="E2" s="5"/>
      <c r="F2" s="5"/>
    </row>
    <row r="3" spans="1:12" x14ac:dyDescent="0.3">
      <c r="A3" s="6"/>
      <c r="B3" s="6"/>
      <c r="C3" s="6"/>
      <c r="D3" s="5"/>
      <c r="E3" s="5"/>
      <c r="F3" s="5"/>
    </row>
    <row r="4" spans="1:12" x14ac:dyDescent="0.3">
      <c r="A4" s="473" t="s">
        <v>119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</row>
    <row r="5" spans="1:12" x14ac:dyDescent="0.3">
      <c r="A5" s="473" t="s">
        <v>142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</row>
    <row r="6" spans="1:12" x14ac:dyDescent="0.3">
      <c r="A6" s="513" t="s">
        <v>143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</row>
    <row r="7" spans="1:12" x14ac:dyDescent="0.3">
      <c r="A7" s="513" t="s">
        <v>144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</row>
    <row r="8" spans="1:12" x14ac:dyDescent="0.3">
      <c r="A8" s="513" t="s">
        <v>145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</row>
    <row r="9" spans="1:12" x14ac:dyDescent="0.3">
      <c r="A9" s="513" t="s">
        <v>146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 customHeight="1" x14ac:dyDescent="0.3">
      <c r="A11" s="477" t="s">
        <v>120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</row>
    <row r="12" spans="1:12" ht="20.100000000000001" customHeight="1" x14ac:dyDescent="0.3">
      <c r="A12" s="479" t="s">
        <v>18</v>
      </c>
      <c r="B12" s="479"/>
      <c r="C12" s="479"/>
      <c r="D12" s="479"/>
      <c r="E12" s="480"/>
      <c r="F12" s="479"/>
      <c r="G12" s="479"/>
      <c r="H12" s="479"/>
      <c r="I12" s="480"/>
      <c r="J12" s="479"/>
      <c r="K12" s="479"/>
      <c r="L12" s="479"/>
    </row>
    <row r="13" spans="1:12" ht="146.25" customHeight="1" x14ac:dyDescent="0.3">
      <c r="A13" s="47" t="s">
        <v>19</v>
      </c>
      <c r="B13" s="86" t="s">
        <v>187</v>
      </c>
      <c r="C13" s="48" t="str">
        <f>'FIS ATA'!A6</f>
        <v>attività 1</v>
      </c>
      <c r="D13" s="48" t="str">
        <f>'FIS ATA'!A7</f>
        <v>attività 2</v>
      </c>
      <c r="E13" s="48" t="str">
        <f>'FIS ATA'!A8</f>
        <v>attività 3</v>
      </c>
      <c r="F13" s="49" t="str">
        <f>'FIS ATA'!A9</f>
        <v>attività 4</v>
      </c>
      <c r="G13" s="49" t="str">
        <f>'FIS ATA'!A10</f>
        <v>attività 5</v>
      </c>
      <c r="H13" s="48" t="str">
        <f>'FIS ATA'!A11</f>
        <v>attività 6</v>
      </c>
      <c r="I13" s="49" t="str">
        <f>'FIS ATA'!A12</f>
        <v>attività 7</v>
      </c>
      <c r="J13" s="49" t="str">
        <f>'FIS ATA'!A13</f>
        <v>attività 8</v>
      </c>
      <c r="K13" s="49" t="s">
        <v>20</v>
      </c>
      <c r="L13" s="50" t="s">
        <v>21</v>
      </c>
    </row>
    <row r="14" spans="1:12" ht="20.100000000000001" customHeight="1" x14ac:dyDescent="0.3">
      <c r="A14" s="333">
        <v>1</v>
      </c>
      <c r="B14" s="334"/>
      <c r="C14" s="335"/>
      <c r="D14" s="335"/>
      <c r="E14" s="335"/>
      <c r="F14" s="335"/>
      <c r="G14" s="335"/>
      <c r="H14" s="335"/>
      <c r="I14" s="335"/>
      <c r="J14" s="335"/>
      <c r="K14" s="333">
        <f t="shared" ref="K14:K25" si="0">SUM(C14:J14)</f>
        <v>0</v>
      </c>
      <c r="L14" s="336">
        <f>IF('SCELTA CCNL'!$K$6="SI",K14*15.95,K14*14.5)</f>
        <v>0</v>
      </c>
    </row>
    <row r="15" spans="1:12" ht="20.100000000000001" customHeight="1" x14ac:dyDescent="0.3">
      <c r="A15" s="337">
        <f>A14+1</f>
        <v>2</v>
      </c>
      <c r="B15" s="320"/>
      <c r="C15" s="338"/>
      <c r="D15" s="338"/>
      <c r="E15" s="338"/>
      <c r="F15" s="338"/>
      <c r="G15" s="338"/>
      <c r="H15" s="338"/>
      <c r="I15" s="338"/>
      <c r="J15" s="338"/>
      <c r="K15" s="337">
        <f t="shared" si="0"/>
        <v>0</v>
      </c>
      <c r="L15" s="339">
        <f>IF('SCELTA CCNL'!$K$6="SI",K15*15.95,K15*14.5)</f>
        <v>0</v>
      </c>
    </row>
    <row r="16" spans="1:12" ht="20.100000000000001" customHeight="1" x14ac:dyDescent="0.3">
      <c r="A16" s="337">
        <f>A15+1</f>
        <v>3</v>
      </c>
      <c r="B16" s="320"/>
      <c r="C16" s="338"/>
      <c r="D16" s="338"/>
      <c r="E16" s="338"/>
      <c r="F16" s="338"/>
      <c r="G16" s="338"/>
      <c r="H16" s="338"/>
      <c r="I16" s="338"/>
      <c r="J16" s="338"/>
      <c r="K16" s="337">
        <f t="shared" si="0"/>
        <v>0</v>
      </c>
      <c r="L16" s="339">
        <f>IF('SCELTA CCNL'!$K$6="SI",K16*15.95,K16*14.5)</f>
        <v>0</v>
      </c>
    </row>
    <row r="17" spans="1:12" ht="20.100000000000001" customHeight="1" x14ac:dyDescent="0.3">
      <c r="A17" s="337">
        <f t="shared" ref="A17:A25" si="1">A16+1</f>
        <v>4</v>
      </c>
      <c r="B17" s="320"/>
      <c r="C17" s="338"/>
      <c r="D17" s="338"/>
      <c r="E17" s="338"/>
      <c r="F17" s="338"/>
      <c r="G17" s="338"/>
      <c r="H17" s="338"/>
      <c r="I17" s="338"/>
      <c r="J17" s="338"/>
      <c r="K17" s="337">
        <f t="shared" si="0"/>
        <v>0</v>
      </c>
      <c r="L17" s="339">
        <f>IF('SCELTA CCNL'!$K$6="SI",K17*15.95,K17*14.5)</f>
        <v>0</v>
      </c>
    </row>
    <row r="18" spans="1:12" ht="20.100000000000001" customHeight="1" x14ac:dyDescent="0.3">
      <c r="A18" s="337">
        <f t="shared" si="1"/>
        <v>5</v>
      </c>
      <c r="B18" s="320"/>
      <c r="C18" s="338"/>
      <c r="D18" s="338"/>
      <c r="E18" s="338"/>
      <c r="F18" s="338"/>
      <c r="G18" s="338"/>
      <c r="H18" s="338"/>
      <c r="I18" s="338"/>
      <c r="J18" s="338"/>
      <c r="K18" s="337">
        <f t="shared" ref="K18:K19" si="2">SUM(C18:J18)</f>
        <v>0</v>
      </c>
      <c r="L18" s="339">
        <f>IF('SCELTA CCNL'!$K$6="SI",K18*15.95,K18*14.5)</f>
        <v>0</v>
      </c>
    </row>
    <row r="19" spans="1:12" ht="20.100000000000001" customHeight="1" x14ac:dyDescent="0.3">
      <c r="A19" s="337">
        <f t="shared" si="1"/>
        <v>6</v>
      </c>
      <c r="B19" s="320"/>
      <c r="C19" s="338"/>
      <c r="D19" s="338"/>
      <c r="E19" s="338"/>
      <c r="F19" s="338"/>
      <c r="G19" s="338"/>
      <c r="H19" s="338"/>
      <c r="I19" s="338"/>
      <c r="J19" s="338"/>
      <c r="K19" s="337">
        <f t="shared" si="2"/>
        <v>0</v>
      </c>
      <c r="L19" s="339">
        <f>IF('SCELTA CCNL'!$K$6="SI",K19*15.95,K19*14.5)</f>
        <v>0</v>
      </c>
    </row>
    <row r="20" spans="1:12" ht="20.100000000000001" customHeight="1" x14ac:dyDescent="0.3">
      <c r="A20" s="337">
        <f t="shared" si="1"/>
        <v>7</v>
      </c>
      <c r="B20" s="320"/>
      <c r="C20" s="338"/>
      <c r="D20" s="338"/>
      <c r="E20" s="338"/>
      <c r="F20" s="338"/>
      <c r="G20" s="338"/>
      <c r="H20" s="338"/>
      <c r="I20" s="338"/>
      <c r="J20" s="338"/>
      <c r="K20" s="337">
        <f t="shared" si="0"/>
        <v>0</v>
      </c>
      <c r="L20" s="339">
        <f>IF('SCELTA CCNL'!$K$6="SI",K20*15.95,K20*14.5)</f>
        <v>0</v>
      </c>
    </row>
    <row r="21" spans="1:12" ht="20.100000000000001" customHeight="1" x14ac:dyDescent="0.3">
      <c r="A21" s="337">
        <f t="shared" si="1"/>
        <v>8</v>
      </c>
      <c r="B21" s="320"/>
      <c r="C21" s="338"/>
      <c r="D21" s="338"/>
      <c r="E21" s="338"/>
      <c r="F21" s="338"/>
      <c r="G21" s="338"/>
      <c r="H21" s="338"/>
      <c r="I21" s="338"/>
      <c r="J21" s="338"/>
      <c r="K21" s="337">
        <f t="shared" si="0"/>
        <v>0</v>
      </c>
      <c r="L21" s="339">
        <f>IF('SCELTA CCNL'!$K$6="SI",K21*15.95,K21*14.5)</f>
        <v>0</v>
      </c>
    </row>
    <row r="22" spans="1:12" ht="20.100000000000001" customHeight="1" x14ac:dyDescent="0.3">
      <c r="A22" s="337">
        <f t="shared" si="1"/>
        <v>9</v>
      </c>
      <c r="B22" s="320"/>
      <c r="C22" s="338"/>
      <c r="D22" s="338"/>
      <c r="E22" s="338"/>
      <c r="F22" s="338"/>
      <c r="G22" s="338"/>
      <c r="H22" s="338"/>
      <c r="I22" s="338"/>
      <c r="J22" s="338"/>
      <c r="K22" s="337">
        <f t="shared" si="0"/>
        <v>0</v>
      </c>
      <c r="L22" s="339">
        <f>IF('SCELTA CCNL'!$K$6="SI",K22*15.95,K22*14.5)</f>
        <v>0</v>
      </c>
    </row>
    <row r="23" spans="1:12" ht="20.100000000000001" customHeight="1" x14ac:dyDescent="0.3">
      <c r="A23" s="337">
        <f t="shared" si="1"/>
        <v>10</v>
      </c>
      <c r="B23" s="320"/>
      <c r="C23" s="338"/>
      <c r="D23" s="338"/>
      <c r="E23" s="338"/>
      <c r="F23" s="338"/>
      <c r="G23" s="338"/>
      <c r="H23" s="338"/>
      <c r="I23" s="338"/>
      <c r="J23" s="338"/>
      <c r="K23" s="337">
        <f t="shared" si="0"/>
        <v>0</v>
      </c>
      <c r="L23" s="339">
        <f>IF('SCELTA CCNL'!$K$6="SI",K23*15.95,K23*14.5)</f>
        <v>0</v>
      </c>
    </row>
    <row r="24" spans="1:12" ht="20.100000000000001" customHeight="1" x14ac:dyDescent="0.3">
      <c r="A24" s="337">
        <f t="shared" si="1"/>
        <v>11</v>
      </c>
      <c r="B24" s="320"/>
      <c r="C24" s="338"/>
      <c r="D24" s="338"/>
      <c r="E24" s="338"/>
      <c r="F24" s="338"/>
      <c r="G24" s="338"/>
      <c r="H24" s="338"/>
      <c r="I24" s="338"/>
      <c r="J24" s="338"/>
      <c r="K24" s="337">
        <f t="shared" si="0"/>
        <v>0</v>
      </c>
      <c r="L24" s="339">
        <f>IF('SCELTA CCNL'!$K$6="SI",K24*15.95,K24*14.5)</f>
        <v>0</v>
      </c>
    </row>
    <row r="25" spans="1:12" ht="20.100000000000001" customHeight="1" x14ac:dyDescent="0.3">
      <c r="A25" s="340">
        <f t="shared" si="1"/>
        <v>12</v>
      </c>
      <c r="B25" s="341"/>
      <c r="C25" s="342"/>
      <c r="D25" s="342"/>
      <c r="E25" s="342"/>
      <c r="F25" s="342"/>
      <c r="G25" s="342"/>
      <c r="H25" s="342"/>
      <c r="I25" s="342"/>
      <c r="J25" s="342"/>
      <c r="K25" s="340">
        <f t="shared" si="0"/>
        <v>0</v>
      </c>
      <c r="L25" s="343">
        <f>IF('SCELTA CCNL'!$K$6="SI",K25*15.95,K25*14.5)</f>
        <v>0</v>
      </c>
    </row>
    <row r="26" spans="1:12" x14ac:dyDescent="0.3">
      <c r="A26" s="594"/>
      <c r="B26" s="595" t="s">
        <v>22</v>
      </c>
      <c r="C26" s="596">
        <f t="shared" ref="C26:L26" si="3">SUM(C14:C25)</f>
        <v>0</v>
      </c>
      <c r="D26" s="596">
        <f t="shared" si="3"/>
        <v>0</v>
      </c>
      <c r="E26" s="597">
        <f>SUM(E14:E25)</f>
        <v>0</v>
      </c>
      <c r="F26" s="596">
        <f t="shared" si="3"/>
        <v>0</v>
      </c>
      <c r="G26" s="596">
        <f t="shared" si="3"/>
        <v>0</v>
      </c>
      <c r="H26" s="596">
        <f t="shared" si="3"/>
        <v>0</v>
      </c>
      <c r="I26" s="596">
        <f t="shared" si="3"/>
        <v>0</v>
      </c>
      <c r="J26" s="596">
        <f t="shared" si="3"/>
        <v>0</v>
      </c>
      <c r="K26" s="596">
        <f t="shared" si="3"/>
        <v>0</v>
      </c>
      <c r="L26" s="598">
        <f t="shared" si="3"/>
        <v>0</v>
      </c>
    </row>
    <row r="27" spans="1:12" ht="45" customHeight="1" x14ac:dyDescent="0.3">
      <c r="A27" s="51"/>
      <c r="B27" s="481" t="s">
        <v>195</v>
      </c>
      <c r="C27" s="482"/>
      <c r="D27" s="482"/>
      <c r="E27" s="483"/>
      <c r="F27" s="482"/>
      <c r="G27" s="482"/>
      <c r="H27" s="482"/>
      <c r="I27" s="483"/>
      <c r="J27" s="482"/>
      <c r="K27" s="482"/>
      <c r="L27" s="484"/>
    </row>
    <row r="28" spans="1:12" x14ac:dyDescent="0.3">
      <c r="A28" s="51"/>
      <c r="B28" s="492" t="s">
        <v>23</v>
      </c>
      <c r="C28" s="493"/>
      <c r="D28" s="493"/>
      <c r="E28" s="493"/>
      <c r="F28" s="493"/>
      <c r="G28" s="493"/>
      <c r="H28" s="494"/>
      <c r="I28" s="495"/>
      <c r="J28" s="496"/>
      <c r="K28" s="496"/>
      <c r="L28" s="52"/>
    </row>
    <row r="29" spans="1:12" x14ac:dyDescent="0.3">
      <c r="A29" s="51"/>
      <c r="B29" s="474" t="s">
        <v>24</v>
      </c>
      <c r="C29" s="475"/>
      <c r="D29" s="475"/>
      <c r="E29" s="476"/>
      <c r="F29" s="475"/>
      <c r="G29" s="475"/>
      <c r="H29" s="53"/>
      <c r="I29" s="52"/>
      <c r="J29" s="52"/>
      <c r="K29" s="52"/>
      <c r="L29" s="52"/>
    </row>
    <row r="30" spans="1:12" x14ac:dyDescent="0.3">
      <c r="A30" s="51"/>
      <c r="B30" s="474" t="s">
        <v>25</v>
      </c>
      <c r="C30" s="475"/>
      <c r="D30" s="475"/>
      <c r="E30" s="476"/>
      <c r="F30" s="475"/>
      <c r="G30" s="475"/>
      <c r="H30" s="54"/>
      <c r="I30" s="55"/>
      <c r="J30" s="55"/>
      <c r="K30" s="55"/>
      <c r="L30" s="55"/>
    </row>
    <row r="31" spans="1:12" ht="17.25" x14ac:dyDescent="0.3">
      <c r="A31" s="51"/>
      <c r="B31" s="52"/>
      <c r="C31" s="52"/>
      <c r="D31" s="52"/>
      <c r="E31" s="52"/>
      <c r="F31" s="52"/>
      <c r="G31" s="52"/>
      <c r="H31" s="509" t="s">
        <v>166</v>
      </c>
      <c r="I31" s="510"/>
      <c r="J31" s="511"/>
      <c r="K31" s="511"/>
      <c r="L31" s="512"/>
    </row>
    <row r="32" spans="1:12" ht="17.25" x14ac:dyDescent="0.35">
      <c r="A32" s="51"/>
      <c r="B32" s="485" t="s">
        <v>94</v>
      </c>
      <c r="C32" s="486"/>
      <c r="D32" s="486"/>
      <c r="E32" s="487"/>
      <c r="F32" s="486"/>
      <c r="G32" s="486"/>
      <c r="H32" s="488">
        <f>'MOF 2023-24'!I23</f>
        <v>-277.0625</v>
      </c>
      <c r="I32" s="489"/>
      <c r="J32" s="490"/>
      <c r="K32" s="490"/>
      <c r="L32" s="491"/>
    </row>
    <row r="33" spans="1:12" ht="17.25" x14ac:dyDescent="0.35">
      <c r="A33" s="51"/>
      <c r="B33" s="485" t="s">
        <v>26</v>
      </c>
      <c r="C33" s="486"/>
      <c r="D33" s="486"/>
      <c r="E33" s="487"/>
      <c r="F33" s="486"/>
      <c r="G33" s="486"/>
      <c r="H33" s="488">
        <f>L26</f>
        <v>0</v>
      </c>
      <c r="I33" s="489"/>
      <c r="J33" s="490"/>
      <c r="K33" s="490"/>
      <c r="L33" s="491"/>
    </row>
    <row r="34" spans="1:12" ht="17.25" x14ac:dyDescent="0.35">
      <c r="A34" s="196"/>
      <c r="B34" s="497" t="s">
        <v>199</v>
      </c>
      <c r="C34" s="487"/>
      <c r="D34" s="487"/>
      <c r="E34" s="487"/>
      <c r="F34" s="487"/>
      <c r="G34" s="498"/>
      <c r="H34" s="499">
        <f>AT!M35</f>
        <v>0</v>
      </c>
      <c r="I34" s="500"/>
      <c r="J34" s="500"/>
      <c r="K34" s="500"/>
      <c r="L34" s="501"/>
    </row>
    <row r="35" spans="1:12" ht="17.25" x14ac:dyDescent="0.35">
      <c r="A35" s="51"/>
      <c r="B35" s="485" t="s">
        <v>27</v>
      </c>
      <c r="C35" s="486"/>
      <c r="D35" s="486"/>
      <c r="E35" s="487"/>
      <c r="F35" s="486"/>
      <c r="G35" s="486"/>
      <c r="H35" s="488">
        <f>CS!M48</f>
        <v>0</v>
      </c>
      <c r="I35" s="489"/>
      <c r="J35" s="490"/>
      <c r="K35" s="490"/>
      <c r="L35" s="491"/>
    </row>
    <row r="36" spans="1:12" ht="17.25" x14ac:dyDescent="0.35">
      <c r="A36" s="51"/>
      <c r="B36" s="502" t="s">
        <v>118</v>
      </c>
      <c r="C36" s="503"/>
      <c r="D36" s="503"/>
      <c r="E36" s="504"/>
      <c r="F36" s="503"/>
      <c r="G36" s="503"/>
      <c r="H36" s="505">
        <f>H32-H33-H34-H35</f>
        <v>-277.0625</v>
      </c>
      <c r="I36" s="506"/>
      <c r="J36" s="507"/>
      <c r="K36" s="507"/>
      <c r="L36" s="508"/>
    </row>
    <row r="37" spans="1:12" x14ac:dyDescent="0.3">
      <c r="A37" s="56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x14ac:dyDescent="0.3">
      <c r="A38" s="56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7.25" x14ac:dyDescent="0.35">
      <c r="A39" s="56"/>
      <c r="B39" s="59" t="str">
        <f>'MOF 2023-24'!C28</f>
        <v>Il Direttore SGA</v>
      </c>
      <c r="C39" s="59"/>
      <c r="D39" s="59"/>
      <c r="E39" s="59"/>
      <c r="F39" s="69"/>
      <c r="G39" s="59" t="str">
        <f>'MOF 2023-24'!H28</f>
        <v>Il Dirigente Scolastico</v>
      </c>
      <c r="H39" s="59"/>
      <c r="I39" s="59"/>
      <c r="J39" s="59"/>
      <c r="K39" s="52"/>
      <c r="L39" s="52"/>
    </row>
    <row r="40" spans="1:12" x14ac:dyDescent="0.3">
      <c r="A40" s="56"/>
      <c r="B40" s="52" t="str">
        <f>'MOF 2023-24'!C29</f>
        <v>Nome e Cognome</v>
      </c>
      <c r="C40" s="52"/>
      <c r="D40" s="52"/>
      <c r="E40" s="52"/>
      <c r="G40" s="52" t="str">
        <f>'MOF 2023-24'!H29</f>
        <v>Nome e Cognome</v>
      </c>
      <c r="H40" s="52"/>
      <c r="I40" s="52"/>
      <c r="J40" s="52"/>
      <c r="K40" s="52"/>
      <c r="L40" s="52"/>
    </row>
    <row r="41" spans="1:12" x14ac:dyDescent="0.3">
      <c r="A41" s="5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x14ac:dyDescent="0.3">
      <c r="A42" s="5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3">
      <c r="A43" s="5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3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x14ac:dyDescent="0.3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3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x14ac:dyDescent="0.3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3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2:12" x14ac:dyDescent="0.3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2" x14ac:dyDescent="0.3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2:12" x14ac:dyDescent="0.3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2:12" x14ac:dyDescent="0.3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2:12" x14ac:dyDescent="0.3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2:12" x14ac:dyDescent="0.3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2:12" x14ac:dyDescent="0.3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2:12" x14ac:dyDescent="0.3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2:12" x14ac:dyDescent="0.3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2:12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2:12" x14ac:dyDescent="0.3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2:12" x14ac:dyDescent="0.3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2:12" x14ac:dyDescent="0.3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2:12" x14ac:dyDescent="0.3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2:12" x14ac:dyDescent="0.3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x14ac:dyDescent="0.3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2:12" x14ac:dyDescent="0.3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2:12" x14ac:dyDescent="0.3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2:12" x14ac:dyDescent="0.3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2:12" x14ac:dyDescent="0.3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2:12" x14ac:dyDescent="0.3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x14ac:dyDescent="0.3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x14ac:dyDescent="0.3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x14ac:dyDescent="0.3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2:12" x14ac:dyDescent="0.3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2:12" x14ac:dyDescent="0.3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2:12" x14ac:dyDescent="0.3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2:12" x14ac:dyDescent="0.3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2:12" x14ac:dyDescent="0.3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2:12" x14ac:dyDescent="0.3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2:12" x14ac:dyDescent="0.3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2:12" x14ac:dyDescent="0.3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2:12" x14ac:dyDescent="0.3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2:12" x14ac:dyDescent="0.3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2:12" x14ac:dyDescent="0.3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2:12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2:12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2:12" x14ac:dyDescent="0.3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2:12" x14ac:dyDescent="0.3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2:12" x14ac:dyDescent="0.3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2:12" x14ac:dyDescent="0.3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2:12" x14ac:dyDescent="0.3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2:12" x14ac:dyDescent="0.3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2:12" x14ac:dyDescent="0.3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2:12" x14ac:dyDescent="0.3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2:12" x14ac:dyDescent="0.3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2:12" x14ac:dyDescent="0.3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2:12" x14ac:dyDescent="0.3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2:12" x14ac:dyDescent="0.3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2:12" x14ac:dyDescent="0.3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2:12" x14ac:dyDescent="0.3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2:12" x14ac:dyDescent="0.3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2:12" x14ac:dyDescent="0.3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2:12" x14ac:dyDescent="0.3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2:12" x14ac:dyDescent="0.3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2:12" x14ac:dyDescent="0.3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2:12" x14ac:dyDescent="0.3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2:12" x14ac:dyDescent="0.3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2:12" x14ac:dyDescent="0.3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2:12" x14ac:dyDescent="0.3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2:12" x14ac:dyDescent="0.3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2:12" x14ac:dyDescent="0.3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2:12" x14ac:dyDescent="0.3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2:12" x14ac:dyDescent="0.3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2:12" x14ac:dyDescent="0.3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2:12" x14ac:dyDescent="0.3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2:12" x14ac:dyDescent="0.3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2:12" x14ac:dyDescent="0.3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2:12" x14ac:dyDescent="0.3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2:12" x14ac:dyDescent="0.3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2:12" x14ac:dyDescent="0.3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x14ac:dyDescent="0.3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x14ac:dyDescent="0.3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x14ac:dyDescent="0.3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x14ac:dyDescent="0.3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x14ac:dyDescent="0.3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x14ac:dyDescent="0.3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x14ac:dyDescent="0.3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x14ac:dyDescent="0.3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x14ac:dyDescent="0.3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x14ac:dyDescent="0.3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x14ac:dyDescent="0.3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x14ac:dyDescent="0.3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x14ac:dyDescent="0.3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x14ac:dyDescent="0.3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x14ac:dyDescent="0.3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x14ac:dyDescent="0.3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x14ac:dyDescent="0.3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x14ac:dyDescent="0.3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x14ac:dyDescent="0.3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x14ac:dyDescent="0.3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x14ac:dyDescent="0.3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x14ac:dyDescent="0.3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x14ac:dyDescent="0.3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x14ac:dyDescent="0.3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x14ac:dyDescent="0.3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x14ac:dyDescent="0.3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x14ac:dyDescent="0.3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x14ac:dyDescent="0.3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x14ac:dyDescent="0.3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x14ac:dyDescent="0.3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x14ac:dyDescent="0.3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x14ac:dyDescent="0.3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x14ac:dyDescent="0.3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x14ac:dyDescent="0.3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x14ac:dyDescent="0.3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x14ac:dyDescent="0.3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</sheetData>
  <sheetProtection sheet="1" objects="1" scenarios="1"/>
  <mergeCells count="24">
    <mergeCell ref="A9:L9"/>
    <mergeCell ref="A4:L4"/>
    <mergeCell ref="A5:L5"/>
    <mergeCell ref="A6:L6"/>
    <mergeCell ref="A7:L7"/>
    <mergeCell ref="A8:L8"/>
    <mergeCell ref="B36:G36"/>
    <mergeCell ref="H36:L36"/>
    <mergeCell ref="B30:G30"/>
    <mergeCell ref="H31:L31"/>
    <mergeCell ref="B32:G32"/>
    <mergeCell ref="H32:L32"/>
    <mergeCell ref="B33:G33"/>
    <mergeCell ref="H33:L33"/>
    <mergeCell ref="B29:G29"/>
    <mergeCell ref="A11:L11"/>
    <mergeCell ref="A12:L12"/>
    <mergeCell ref="B27:L27"/>
    <mergeCell ref="B35:G35"/>
    <mergeCell ref="H35:L35"/>
    <mergeCell ref="B28:G28"/>
    <mergeCell ref="H28:K28"/>
    <mergeCell ref="B34:G34"/>
    <mergeCell ref="H34:L34"/>
  </mergeCells>
  <pageMargins left="0.25" right="0.25" top="0.75" bottom="0.75" header="0.3" footer="0.3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9580F-7B40-490D-9624-B76ED2C98389}">
  <sheetPr>
    <pageSetUpPr fitToPage="1"/>
  </sheetPr>
  <dimension ref="A1:R157"/>
  <sheetViews>
    <sheetView showGridLines="0" topLeftCell="A22" workbookViewId="0">
      <selection activeCell="A4" sqref="A4:R4"/>
    </sheetView>
  </sheetViews>
  <sheetFormatPr defaultRowHeight="16.5" x14ac:dyDescent="0.3"/>
  <cols>
    <col min="1" max="1" width="3.5703125" style="2" customWidth="1"/>
    <col min="2" max="2" width="30.7109375" style="2" customWidth="1"/>
    <col min="3" max="16" width="7.7109375" style="2" customWidth="1"/>
    <col min="17" max="17" width="5.5703125" style="2" customWidth="1"/>
    <col min="18" max="18" width="16.42578125" style="2" customWidth="1"/>
    <col min="19" max="16384" width="9.140625" style="2"/>
  </cols>
  <sheetData>
    <row r="1" spans="1:18" x14ac:dyDescent="0.3">
      <c r="A1" s="6"/>
      <c r="B1" s="6"/>
      <c r="C1" s="6"/>
      <c r="D1" s="5"/>
      <c r="E1" s="5"/>
      <c r="F1" s="5"/>
      <c r="G1" s="5"/>
      <c r="H1" s="5"/>
      <c r="I1" s="5"/>
      <c r="J1" s="5"/>
    </row>
    <row r="2" spans="1:18" x14ac:dyDescent="0.3">
      <c r="A2" s="6"/>
      <c r="B2" s="6"/>
      <c r="C2" s="6"/>
      <c r="D2" s="5"/>
      <c r="E2" s="5"/>
      <c r="F2" s="5"/>
      <c r="G2" s="5"/>
      <c r="H2" s="5"/>
      <c r="I2" s="5"/>
      <c r="J2" s="5"/>
    </row>
    <row r="3" spans="1:18" x14ac:dyDescent="0.3">
      <c r="A3" s="6"/>
      <c r="B3" s="6"/>
      <c r="C3" s="6"/>
      <c r="D3" s="5"/>
      <c r="E3" s="5"/>
      <c r="F3" s="5"/>
      <c r="G3" s="5"/>
      <c r="H3" s="5"/>
      <c r="I3" s="5"/>
      <c r="J3" s="5"/>
    </row>
    <row r="4" spans="1:18" x14ac:dyDescent="0.3">
      <c r="A4" s="531" t="s">
        <v>119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</row>
    <row r="5" spans="1:18" x14ac:dyDescent="0.3">
      <c r="A5" s="531" t="s">
        <v>148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</row>
    <row r="6" spans="1:18" x14ac:dyDescent="0.3">
      <c r="A6" s="532" t="s">
        <v>147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</row>
    <row r="7" spans="1:18" x14ac:dyDescent="0.3">
      <c r="A7" s="532" t="s">
        <v>149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</row>
    <row r="8" spans="1:18" x14ac:dyDescent="0.3">
      <c r="A8" s="532" t="s">
        <v>150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</row>
    <row r="9" spans="1:18" x14ac:dyDescent="0.3">
      <c r="A9" s="532" t="s">
        <v>151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</row>
    <row r="10" spans="1:1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8" ht="37.5" customHeight="1" x14ac:dyDescent="0.3">
      <c r="A11" s="533" t="s">
        <v>121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</row>
    <row r="12" spans="1:18" ht="20.100000000000001" customHeight="1" x14ac:dyDescent="0.3">
      <c r="A12" s="535" t="s">
        <v>198</v>
      </c>
      <c r="B12" s="535"/>
      <c r="C12" s="535"/>
      <c r="D12" s="535"/>
      <c r="E12" s="536"/>
      <c r="F12" s="536"/>
      <c r="G12" s="536"/>
      <c r="H12" s="536"/>
      <c r="I12" s="535"/>
      <c r="J12" s="535"/>
      <c r="K12" s="535"/>
      <c r="L12" s="535"/>
      <c r="M12" s="535"/>
      <c r="N12" s="535"/>
      <c r="O12" s="535"/>
      <c r="P12" s="535"/>
      <c r="Q12" s="535"/>
      <c r="R12" s="535"/>
    </row>
    <row r="13" spans="1:18" ht="146.25" customHeight="1" x14ac:dyDescent="0.3">
      <c r="A13" s="47" t="s">
        <v>19</v>
      </c>
      <c r="B13" s="86" t="s">
        <v>187</v>
      </c>
      <c r="C13" s="49" t="str">
        <f>'FIS ATA'!A36</f>
        <v>attività 1</v>
      </c>
      <c r="D13" s="49" t="str">
        <f>'FIS ATA'!A37</f>
        <v>attività 2</v>
      </c>
      <c r="E13" s="49" t="str">
        <f>'FIS ATA'!A38</f>
        <v>attività 3</v>
      </c>
      <c r="F13" s="49" t="str">
        <f>'FIS ATA'!A39</f>
        <v>attività 4</v>
      </c>
      <c r="G13" s="49" t="str">
        <f>'FIS ATA'!A40</f>
        <v>attività 5</v>
      </c>
      <c r="H13" s="49" t="str">
        <f>'FIS ATA'!A41</f>
        <v>attività 6</v>
      </c>
      <c r="I13" s="49" t="str">
        <f>'FIS ATA'!A42</f>
        <v>attività 7</v>
      </c>
      <c r="J13" s="49" t="str">
        <f>'FIS ATA'!A43</f>
        <v>attività 8</v>
      </c>
      <c r="K13" s="49" t="str">
        <f>'FIS ATA'!A44</f>
        <v>attività 9</v>
      </c>
      <c r="L13" s="49" t="str">
        <f>'FIS ATA'!A45</f>
        <v>attività 10</v>
      </c>
      <c r="M13" s="49" t="str">
        <f>'FIS ATA'!A46</f>
        <v>attività 11</v>
      </c>
      <c r="N13" s="49" t="str">
        <f>'FIS ATA'!A47</f>
        <v>attività 12</v>
      </c>
      <c r="O13" s="49" t="str">
        <f>'FIS ATA'!A48</f>
        <v>attività 13</v>
      </c>
      <c r="P13" s="49" t="str">
        <f>'FIS ATA'!A49</f>
        <v>attività 14</v>
      </c>
      <c r="Q13" s="49" t="s">
        <v>20</v>
      </c>
      <c r="R13" s="50" t="s">
        <v>21</v>
      </c>
    </row>
    <row r="14" spans="1:18" ht="20.100000000000001" customHeight="1" x14ac:dyDescent="0.3">
      <c r="A14" s="333">
        <v>1</v>
      </c>
      <c r="B14" s="334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3">
        <f t="shared" ref="Q14:Q26" si="0">SUM(C14:P14)</f>
        <v>0</v>
      </c>
      <c r="R14" s="336">
        <f>IF('SCELTA CCNL'!$K$6="SI",Q14*13.75,Q14*12.5)</f>
        <v>0</v>
      </c>
    </row>
    <row r="15" spans="1:18" ht="20.100000000000001" customHeight="1" x14ac:dyDescent="0.3">
      <c r="A15" s="337">
        <f>A14+1</f>
        <v>2</v>
      </c>
      <c r="B15" s="320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7">
        <f t="shared" si="0"/>
        <v>0</v>
      </c>
      <c r="R15" s="339">
        <f>IF('SCELTA CCNL'!$K$6="SI",Q15*13.75,Q15*12.5)</f>
        <v>0</v>
      </c>
    </row>
    <row r="16" spans="1:18" ht="20.100000000000001" customHeight="1" x14ac:dyDescent="0.3">
      <c r="A16" s="337">
        <f t="shared" ref="A16:A26" si="1">A15+1</f>
        <v>3</v>
      </c>
      <c r="B16" s="320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7">
        <f t="shared" si="0"/>
        <v>0</v>
      </c>
      <c r="R16" s="339">
        <f>IF('SCELTA CCNL'!$K$6="SI",Q16*13.75,Q16*12.5)</f>
        <v>0</v>
      </c>
    </row>
    <row r="17" spans="1:18" ht="20.100000000000001" customHeight="1" x14ac:dyDescent="0.3">
      <c r="A17" s="337">
        <f t="shared" si="1"/>
        <v>4</v>
      </c>
      <c r="B17" s="320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7">
        <f t="shared" si="0"/>
        <v>0</v>
      </c>
      <c r="R17" s="339">
        <f>IF('SCELTA CCNL'!$K$6="SI",Q17*13.75,Q17*12.5)</f>
        <v>0</v>
      </c>
    </row>
    <row r="18" spans="1:18" ht="20.100000000000001" customHeight="1" x14ac:dyDescent="0.3">
      <c r="A18" s="337">
        <f t="shared" si="1"/>
        <v>5</v>
      </c>
      <c r="B18" s="320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7">
        <f t="shared" si="0"/>
        <v>0</v>
      </c>
      <c r="R18" s="339">
        <f>IF('SCELTA CCNL'!$K$6="SI",Q18*13.75,Q18*12.5)</f>
        <v>0</v>
      </c>
    </row>
    <row r="19" spans="1:18" ht="20.100000000000001" customHeight="1" x14ac:dyDescent="0.3">
      <c r="A19" s="337">
        <f t="shared" si="1"/>
        <v>6</v>
      </c>
      <c r="B19" s="320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7">
        <f t="shared" si="0"/>
        <v>0</v>
      </c>
      <c r="R19" s="339">
        <f>IF('SCELTA CCNL'!$K$6="SI",Q19*13.75,Q19*12.5)</f>
        <v>0</v>
      </c>
    </row>
    <row r="20" spans="1:18" ht="20.100000000000001" customHeight="1" x14ac:dyDescent="0.3">
      <c r="A20" s="337">
        <f t="shared" si="1"/>
        <v>7</v>
      </c>
      <c r="B20" s="320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7">
        <f t="shared" ref="Q20:Q22" si="2">SUM(C20:P20)</f>
        <v>0</v>
      </c>
      <c r="R20" s="339">
        <f>IF('SCELTA CCNL'!$K$6="SI",Q20*13.75,Q20*12.5)</f>
        <v>0</v>
      </c>
    </row>
    <row r="21" spans="1:18" ht="20.100000000000001" customHeight="1" x14ac:dyDescent="0.3">
      <c r="A21" s="337">
        <f t="shared" si="1"/>
        <v>8</v>
      </c>
      <c r="B21" s="320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7">
        <f t="shared" si="2"/>
        <v>0</v>
      </c>
      <c r="R21" s="339">
        <f>IF('SCELTA CCNL'!$K$6="SI",Q21*13.75,Q21*12.5)</f>
        <v>0</v>
      </c>
    </row>
    <row r="22" spans="1:18" ht="20.100000000000001" customHeight="1" x14ac:dyDescent="0.3">
      <c r="A22" s="337">
        <f t="shared" si="1"/>
        <v>9</v>
      </c>
      <c r="B22" s="320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7">
        <f t="shared" si="2"/>
        <v>0</v>
      </c>
      <c r="R22" s="339">
        <f>IF('SCELTA CCNL'!$K$6="SI",Q22*13.75,Q22*12.5)</f>
        <v>0</v>
      </c>
    </row>
    <row r="23" spans="1:18" ht="20.100000000000001" customHeight="1" x14ac:dyDescent="0.3">
      <c r="A23" s="337">
        <f t="shared" si="1"/>
        <v>10</v>
      </c>
      <c r="B23" s="320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7">
        <f t="shared" si="0"/>
        <v>0</v>
      </c>
      <c r="R23" s="339">
        <f>IF('SCELTA CCNL'!$K$6="SI",Q23*13.75,Q23*12.5)</f>
        <v>0</v>
      </c>
    </row>
    <row r="24" spans="1:18" ht="20.100000000000001" customHeight="1" x14ac:dyDescent="0.3">
      <c r="A24" s="337">
        <f t="shared" si="1"/>
        <v>11</v>
      </c>
      <c r="B24" s="320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7">
        <f t="shared" si="0"/>
        <v>0</v>
      </c>
      <c r="R24" s="339">
        <f>IF('SCELTA CCNL'!$K$6="SI",Q24*13.75,Q24*12.5)</f>
        <v>0</v>
      </c>
    </row>
    <row r="25" spans="1:18" ht="20.100000000000001" customHeight="1" x14ac:dyDescent="0.3">
      <c r="A25" s="337">
        <f t="shared" si="1"/>
        <v>12</v>
      </c>
      <c r="B25" s="320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7">
        <f t="shared" si="0"/>
        <v>0</v>
      </c>
      <c r="R25" s="339">
        <f>IF('SCELTA CCNL'!$K$6="SI",Q25*13.75,Q25*12.5)</f>
        <v>0</v>
      </c>
    </row>
    <row r="26" spans="1:18" ht="20.100000000000001" customHeight="1" x14ac:dyDescent="0.3">
      <c r="A26" s="340">
        <f t="shared" si="1"/>
        <v>13</v>
      </c>
      <c r="B26" s="341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0">
        <f t="shared" si="0"/>
        <v>0</v>
      </c>
      <c r="R26" s="343">
        <f>IF('SCELTA CCNL'!$K$6="SI",Q26*13.75,Q26*12.5)</f>
        <v>0</v>
      </c>
    </row>
    <row r="27" spans="1:18" x14ac:dyDescent="0.3">
      <c r="A27" s="594"/>
      <c r="B27" s="595" t="s">
        <v>22</v>
      </c>
      <c r="C27" s="596">
        <f t="shared" ref="C27:R27" si="3">SUM(C14:C26)</f>
        <v>0</v>
      </c>
      <c r="D27" s="596">
        <f t="shared" si="3"/>
        <v>0</v>
      </c>
      <c r="E27" s="596">
        <f t="shared" si="3"/>
        <v>0</v>
      </c>
      <c r="F27" s="596">
        <f t="shared" si="3"/>
        <v>0</v>
      </c>
      <c r="G27" s="596">
        <f t="shared" si="3"/>
        <v>0</v>
      </c>
      <c r="H27" s="596">
        <f t="shared" si="3"/>
        <v>0</v>
      </c>
      <c r="I27" s="596">
        <f t="shared" si="3"/>
        <v>0</v>
      </c>
      <c r="J27" s="596">
        <f t="shared" si="3"/>
        <v>0</v>
      </c>
      <c r="K27" s="596">
        <f t="shared" si="3"/>
        <v>0</v>
      </c>
      <c r="L27" s="596">
        <f t="shared" si="3"/>
        <v>0</v>
      </c>
      <c r="M27" s="596">
        <f t="shared" si="3"/>
        <v>0</v>
      </c>
      <c r="N27" s="596">
        <f t="shared" si="3"/>
        <v>0</v>
      </c>
      <c r="O27" s="596">
        <f t="shared" si="3"/>
        <v>0</v>
      </c>
      <c r="P27" s="596">
        <f t="shared" si="3"/>
        <v>0</v>
      </c>
      <c r="Q27" s="596">
        <f t="shared" si="3"/>
        <v>0</v>
      </c>
      <c r="R27" s="598">
        <f t="shared" si="3"/>
        <v>0</v>
      </c>
    </row>
    <row r="28" spans="1:18" ht="45" customHeight="1" x14ac:dyDescent="0.3">
      <c r="A28" s="51"/>
      <c r="B28" s="481" t="s">
        <v>195</v>
      </c>
      <c r="C28" s="482"/>
      <c r="D28" s="482"/>
      <c r="E28" s="483"/>
      <c r="F28" s="483"/>
      <c r="G28" s="483"/>
      <c r="H28" s="483"/>
      <c r="I28" s="482"/>
      <c r="J28" s="482"/>
      <c r="K28" s="482"/>
      <c r="L28" s="482"/>
      <c r="M28" s="482"/>
      <c r="N28" s="482"/>
      <c r="O28" s="482"/>
      <c r="P28" s="482"/>
      <c r="Q28" s="482"/>
      <c r="R28" s="484"/>
    </row>
    <row r="29" spans="1:18" x14ac:dyDescent="0.3">
      <c r="A29" s="51"/>
      <c r="B29" s="514" t="s">
        <v>23</v>
      </c>
      <c r="C29" s="514"/>
      <c r="D29" s="514"/>
      <c r="E29" s="515"/>
      <c r="F29" s="515"/>
      <c r="G29" s="515"/>
      <c r="H29" s="515"/>
      <c r="I29" s="514"/>
      <c r="J29" s="514"/>
      <c r="K29" s="514"/>
      <c r="L29" s="514"/>
      <c r="M29" s="57"/>
      <c r="N29" s="57"/>
      <c r="O29" s="57"/>
      <c r="P29" s="57"/>
      <c r="Q29" s="6"/>
      <c r="R29" s="7"/>
    </row>
    <row r="30" spans="1:18" x14ac:dyDescent="0.3">
      <c r="A30" s="51"/>
      <c r="B30" s="475" t="s">
        <v>24</v>
      </c>
      <c r="C30" s="475"/>
      <c r="D30" s="475"/>
      <c r="E30" s="476"/>
      <c r="F30" s="476"/>
      <c r="G30" s="476"/>
      <c r="H30" s="476"/>
      <c r="I30" s="475"/>
      <c r="J30" s="475"/>
      <c r="K30" s="475"/>
      <c r="L30" s="475"/>
      <c r="M30" s="7"/>
      <c r="N30" s="7"/>
      <c r="O30" s="7"/>
      <c r="P30" s="7"/>
      <c r="Q30" s="7"/>
      <c r="R30" s="7"/>
    </row>
    <row r="31" spans="1:18" x14ac:dyDescent="0.3">
      <c r="A31" s="51"/>
      <c r="B31" s="475" t="s">
        <v>25</v>
      </c>
      <c r="C31" s="475"/>
      <c r="D31" s="475"/>
      <c r="E31" s="476"/>
      <c r="F31" s="476"/>
      <c r="G31" s="476"/>
      <c r="H31" s="476"/>
      <c r="I31" s="475"/>
      <c r="J31" s="475"/>
      <c r="K31" s="475"/>
      <c r="L31" s="475"/>
      <c r="M31" s="58"/>
      <c r="N31" s="58"/>
      <c r="O31" s="58"/>
      <c r="P31" s="58"/>
      <c r="Q31" s="58"/>
      <c r="R31" s="58"/>
    </row>
    <row r="32" spans="1:18" x14ac:dyDescent="0.3">
      <c r="A32" s="51"/>
      <c r="B32" s="524"/>
      <c r="C32" s="525"/>
      <c r="D32" s="525"/>
      <c r="E32" s="526"/>
      <c r="F32" s="526"/>
      <c r="G32" s="526"/>
      <c r="H32" s="526"/>
      <c r="I32" s="525"/>
      <c r="J32" s="525"/>
      <c r="K32" s="525"/>
      <c r="L32" s="527"/>
      <c r="M32" s="528" t="s">
        <v>166</v>
      </c>
      <c r="N32" s="529"/>
      <c r="O32" s="529"/>
      <c r="P32" s="529"/>
      <c r="Q32" s="529"/>
      <c r="R32" s="530"/>
    </row>
    <row r="33" spans="1:18" x14ac:dyDescent="0.3">
      <c r="A33" s="51"/>
      <c r="B33" s="514" t="s">
        <v>94</v>
      </c>
      <c r="C33" s="514"/>
      <c r="D33" s="514"/>
      <c r="E33" s="515"/>
      <c r="F33" s="515"/>
      <c r="G33" s="515"/>
      <c r="H33" s="515"/>
      <c r="I33" s="514"/>
      <c r="J33" s="514"/>
      <c r="K33" s="514"/>
      <c r="L33" s="514"/>
      <c r="M33" s="516">
        <f>'MOF 2023-24'!I23</f>
        <v>-277.0625</v>
      </c>
      <c r="N33" s="517"/>
      <c r="O33" s="517"/>
      <c r="P33" s="517"/>
      <c r="Q33" s="517"/>
      <c r="R33" s="518"/>
    </row>
    <row r="34" spans="1:18" x14ac:dyDescent="0.3">
      <c r="A34" s="51"/>
      <c r="B34" s="514" t="s">
        <v>26</v>
      </c>
      <c r="C34" s="514"/>
      <c r="D34" s="514"/>
      <c r="E34" s="515"/>
      <c r="F34" s="515"/>
      <c r="G34" s="515"/>
      <c r="H34" s="515"/>
      <c r="I34" s="514"/>
      <c r="J34" s="514"/>
      <c r="K34" s="514"/>
      <c r="L34" s="514"/>
      <c r="M34" s="516">
        <f>AA!H33</f>
        <v>0</v>
      </c>
      <c r="N34" s="517"/>
      <c r="O34" s="517"/>
      <c r="P34" s="517"/>
      <c r="Q34" s="517"/>
      <c r="R34" s="518"/>
    </row>
    <row r="35" spans="1:18" x14ac:dyDescent="0.3">
      <c r="A35" s="196"/>
      <c r="B35" s="497" t="s">
        <v>199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98"/>
      <c r="M35" s="516">
        <f>R27</f>
        <v>0</v>
      </c>
      <c r="N35" s="517"/>
      <c r="O35" s="517"/>
      <c r="P35" s="517"/>
      <c r="Q35" s="517"/>
      <c r="R35" s="518"/>
    </row>
    <row r="36" spans="1:18" x14ac:dyDescent="0.3">
      <c r="A36" s="51"/>
      <c r="B36" s="514" t="s">
        <v>27</v>
      </c>
      <c r="C36" s="514"/>
      <c r="D36" s="514"/>
      <c r="E36" s="515"/>
      <c r="F36" s="515"/>
      <c r="G36" s="515"/>
      <c r="H36" s="515"/>
      <c r="I36" s="514"/>
      <c r="J36" s="514"/>
      <c r="K36" s="514"/>
      <c r="L36" s="514"/>
      <c r="M36" s="516">
        <f>CS!M48</f>
        <v>0</v>
      </c>
      <c r="N36" s="517"/>
      <c r="O36" s="517"/>
      <c r="P36" s="517"/>
      <c r="Q36" s="517"/>
      <c r="R36" s="518"/>
    </row>
    <row r="37" spans="1:18" x14ac:dyDescent="0.3">
      <c r="A37" s="51"/>
      <c r="B37" s="519" t="s">
        <v>118</v>
      </c>
      <c r="C37" s="519"/>
      <c r="D37" s="519"/>
      <c r="E37" s="520"/>
      <c r="F37" s="520"/>
      <c r="G37" s="520"/>
      <c r="H37" s="520"/>
      <c r="I37" s="519"/>
      <c r="J37" s="519"/>
      <c r="K37" s="519"/>
      <c r="L37" s="519"/>
      <c r="M37" s="521">
        <f>M33-M34-M35-M36</f>
        <v>-277.0625</v>
      </c>
      <c r="N37" s="522"/>
      <c r="O37" s="522"/>
      <c r="P37" s="522"/>
      <c r="Q37" s="522"/>
      <c r="R37" s="523"/>
    </row>
    <row r="38" spans="1:18" ht="17.25" x14ac:dyDescent="0.35">
      <c r="A38" s="5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ht="17.25" x14ac:dyDescent="0.35">
      <c r="A39" s="5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ht="17.25" x14ac:dyDescent="0.35">
      <c r="A40" s="5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ht="17.25" x14ac:dyDescent="0.35">
      <c r="A41" s="59"/>
      <c r="B41" s="56" t="str">
        <f>'MOF 2023-24'!C28</f>
        <v>Il Direttore SGA</v>
      </c>
      <c r="C41" s="56"/>
      <c r="D41" s="56"/>
      <c r="E41" s="56"/>
      <c r="F41" s="56"/>
      <c r="G41" s="56"/>
      <c r="H41" s="56"/>
      <c r="I41" s="56"/>
      <c r="J41" s="60"/>
      <c r="K41" s="56"/>
      <c r="L41" s="56"/>
      <c r="M41" s="56"/>
      <c r="N41" s="56"/>
      <c r="O41" s="56" t="str">
        <f>'MOF 2023-24'!H28</f>
        <v>Il Dirigente Scolastico</v>
      </c>
      <c r="P41" s="56"/>
      <c r="Q41" s="7"/>
      <c r="R41" s="52"/>
    </row>
    <row r="42" spans="1:18" ht="17.25" x14ac:dyDescent="0.35">
      <c r="A42" s="59"/>
      <c r="B42" s="7" t="str">
        <f>'MOF 2023-24'!C29</f>
        <v>Nome e Cognome</v>
      </c>
      <c r="C42" s="7"/>
      <c r="D42" s="7"/>
      <c r="E42" s="7"/>
      <c r="F42" s="7"/>
      <c r="G42" s="7"/>
      <c r="H42" s="7"/>
      <c r="I42" s="7"/>
      <c r="J42" s="21"/>
      <c r="K42" s="7"/>
      <c r="L42" s="7"/>
      <c r="M42" s="7"/>
      <c r="N42" s="7"/>
      <c r="O42" s="7" t="str">
        <f>'MOF 2023-24'!H29</f>
        <v>Nome e Cognome</v>
      </c>
      <c r="P42" s="7"/>
      <c r="Q42" s="7"/>
      <c r="R42" s="52"/>
    </row>
    <row r="43" spans="1:18" ht="17.25" x14ac:dyDescent="0.35">
      <c r="A43" s="5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ht="17.25" x14ac:dyDescent="0.35">
      <c r="A44" s="5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ht="17.25" x14ac:dyDescent="0.35">
      <c r="A45" s="5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18" x14ac:dyDescent="0.3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x14ac:dyDescent="0.3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x14ac:dyDescent="0.3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2:18" x14ac:dyDescent="0.3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2:18" x14ac:dyDescent="0.3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2:18" x14ac:dyDescent="0.3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2:18" x14ac:dyDescent="0.3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2:18" x14ac:dyDescent="0.3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2:18" x14ac:dyDescent="0.3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2:18" x14ac:dyDescent="0.3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2:18" x14ac:dyDescent="0.3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2:18" x14ac:dyDescent="0.3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2:18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2:18" x14ac:dyDescent="0.3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2:18" x14ac:dyDescent="0.3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2:18" x14ac:dyDescent="0.3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2:18" x14ac:dyDescent="0.3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2:18" x14ac:dyDescent="0.3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2:18" x14ac:dyDescent="0.3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2:18" x14ac:dyDescent="0.3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2:18" x14ac:dyDescent="0.3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2:18" x14ac:dyDescent="0.3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2:18" x14ac:dyDescent="0.3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2:18" x14ac:dyDescent="0.3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2:18" x14ac:dyDescent="0.3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2:18" x14ac:dyDescent="0.3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2:18" x14ac:dyDescent="0.3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2:18" x14ac:dyDescent="0.3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2:18" x14ac:dyDescent="0.3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2:18" x14ac:dyDescent="0.3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2:18" x14ac:dyDescent="0.3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2:18" x14ac:dyDescent="0.3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2:18" x14ac:dyDescent="0.3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2:18" x14ac:dyDescent="0.3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2:18" x14ac:dyDescent="0.3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2:18" x14ac:dyDescent="0.3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2:18" x14ac:dyDescent="0.3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2:18" x14ac:dyDescent="0.3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2:18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2:18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2:18" x14ac:dyDescent="0.3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2:18" x14ac:dyDescent="0.3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2:18" x14ac:dyDescent="0.3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2:18" x14ac:dyDescent="0.3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2:18" x14ac:dyDescent="0.3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2:18" x14ac:dyDescent="0.3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2:18" x14ac:dyDescent="0.3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2:18" x14ac:dyDescent="0.3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2:18" x14ac:dyDescent="0.3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2:18" x14ac:dyDescent="0.3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2:18" x14ac:dyDescent="0.3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2:18" x14ac:dyDescent="0.3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2:18" x14ac:dyDescent="0.3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2:18" x14ac:dyDescent="0.3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2:18" x14ac:dyDescent="0.3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2:18" x14ac:dyDescent="0.3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2:18" x14ac:dyDescent="0.3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2:18" x14ac:dyDescent="0.3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2:18" x14ac:dyDescent="0.3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2:18" x14ac:dyDescent="0.3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2:18" x14ac:dyDescent="0.3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2:18" x14ac:dyDescent="0.3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2:18" x14ac:dyDescent="0.3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2:18" x14ac:dyDescent="0.3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2:18" x14ac:dyDescent="0.3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2:18" x14ac:dyDescent="0.3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2:18" x14ac:dyDescent="0.3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2:18" x14ac:dyDescent="0.3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2:18" x14ac:dyDescent="0.3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2:18" x14ac:dyDescent="0.3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2:18" x14ac:dyDescent="0.3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2:18" x14ac:dyDescent="0.3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2:18" x14ac:dyDescent="0.3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2:18" x14ac:dyDescent="0.3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2:18" x14ac:dyDescent="0.3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2:18" x14ac:dyDescent="0.3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2:18" x14ac:dyDescent="0.3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2:18" x14ac:dyDescent="0.3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2:18" x14ac:dyDescent="0.3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2:18" x14ac:dyDescent="0.3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2:18" x14ac:dyDescent="0.3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2:18" x14ac:dyDescent="0.3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</row>
    <row r="128" spans="2:18" x14ac:dyDescent="0.3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2:18" x14ac:dyDescent="0.3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2:18" x14ac:dyDescent="0.3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</row>
    <row r="131" spans="2:18" x14ac:dyDescent="0.3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2:18" x14ac:dyDescent="0.3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2:18" x14ac:dyDescent="0.3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2:18" x14ac:dyDescent="0.3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2:18" x14ac:dyDescent="0.3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2:18" x14ac:dyDescent="0.3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  <row r="137" spans="2:18" x14ac:dyDescent="0.3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2:18" x14ac:dyDescent="0.3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</row>
    <row r="139" spans="2:18" x14ac:dyDescent="0.3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</row>
    <row r="140" spans="2:18" x14ac:dyDescent="0.3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2:18" x14ac:dyDescent="0.3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  <row r="142" spans="2:18" x14ac:dyDescent="0.3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spans="2:18" x14ac:dyDescent="0.3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2:18" x14ac:dyDescent="0.3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</row>
    <row r="145" spans="2:18" x14ac:dyDescent="0.3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</row>
    <row r="146" spans="2:18" x14ac:dyDescent="0.3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2:18" x14ac:dyDescent="0.3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</row>
    <row r="148" spans="2:18" x14ac:dyDescent="0.3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spans="2:18" x14ac:dyDescent="0.3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</row>
    <row r="150" spans="2:18" x14ac:dyDescent="0.3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</row>
    <row r="151" spans="2:18" x14ac:dyDescent="0.3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2:18" x14ac:dyDescent="0.3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</row>
    <row r="153" spans="2:18" x14ac:dyDescent="0.3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</row>
    <row r="154" spans="2:18" x14ac:dyDescent="0.3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</row>
    <row r="155" spans="2:18" x14ac:dyDescent="0.3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</row>
    <row r="156" spans="2:18" x14ac:dyDescent="0.3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</row>
    <row r="157" spans="2:18" x14ac:dyDescent="0.3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</row>
  </sheetData>
  <sheetProtection sheet="1" objects="1" scenarios="1"/>
  <mergeCells count="24">
    <mergeCell ref="B31:L31"/>
    <mergeCell ref="A4:R4"/>
    <mergeCell ref="A5:R5"/>
    <mergeCell ref="A6:R6"/>
    <mergeCell ref="A7:R7"/>
    <mergeCell ref="A8:R8"/>
    <mergeCell ref="A9:R9"/>
    <mergeCell ref="A11:R11"/>
    <mergeCell ref="A12:R12"/>
    <mergeCell ref="B28:R28"/>
    <mergeCell ref="B29:L29"/>
    <mergeCell ref="B30:L30"/>
    <mergeCell ref="B32:L32"/>
    <mergeCell ref="M32:R32"/>
    <mergeCell ref="B33:L33"/>
    <mergeCell ref="M33:R33"/>
    <mergeCell ref="B34:L34"/>
    <mergeCell ref="M34:R34"/>
    <mergeCell ref="B36:L36"/>
    <mergeCell ref="M36:R36"/>
    <mergeCell ref="B37:L37"/>
    <mergeCell ref="M37:R37"/>
    <mergeCell ref="B35:L35"/>
    <mergeCell ref="M35:R3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69"/>
  <sheetViews>
    <sheetView showGridLines="0" workbookViewId="0">
      <selection activeCell="M3" sqref="M3"/>
    </sheetView>
  </sheetViews>
  <sheetFormatPr defaultRowHeight="16.5" x14ac:dyDescent="0.3"/>
  <cols>
    <col min="1" max="1" width="3.5703125" style="2" customWidth="1"/>
    <col min="2" max="2" width="30.7109375" style="2" customWidth="1"/>
    <col min="3" max="16" width="7.7109375" style="2" customWidth="1"/>
    <col min="17" max="17" width="5.5703125" style="2" customWidth="1"/>
    <col min="18" max="18" width="16.42578125" style="2" customWidth="1"/>
    <col min="19" max="16384" width="9.140625" style="2"/>
  </cols>
  <sheetData>
    <row r="1" spans="1:18" x14ac:dyDescent="0.3">
      <c r="A1" s="6"/>
      <c r="B1" s="6"/>
      <c r="C1" s="6"/>
      <c r="D1" s="5"/>
      <c r="E1" s="5"/>
      <c r="F1" s="5"/>
      <c r="G1" s="5"/>
      <c r="H1" s="5"/>
      <c r="I1" s="5"/>
      <c r="J1" s="5"/>
    </row>
    <row r="2" spans="1:18" x14ac:dyDescent="0.3">
      <c r="A2" s="6"/>
      <c r="B2" s="6"/>
      <c r="C2" s="6"/>
      <c r="D2" s="5"/>
      <c r="E2" s="5"/>
      <c r="F2" s="5"/>
      <c r="G2" s="5"/>
      <c r="H2" s="5"/>
      <c r="I2" s="5"/>
      <c r="J2" s="5"/>
    </row>
    <row r="3" spans="1:18" x14ac:dyDescent="0.3">
      <c r="A3" s="6"/>
      <c r="B3" s="6"/>
      <c r="C3" s="6"/>
      <c r="D3" s="5"/>
      <c r="E3" s="5"/>
      <c r="F3" s="5"/>
      <c r="G3" s="5"/>
      <c r="H3" s="5"/>
      <c r="I3" s="5"/>
      <c r="J3" s="5"/>
    </row>
    <row r="4" spans="1:18" x14ac:dyDescent="0.3">
      <c r="A4" s="531" t="s">
        <v>119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</row>
    <row r="5" spans="1:18" x14ac:dyDescent="0.3">
      <c r="A5" s="531" t="s">
        <v>148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</row>
    <row r="6" spans="1:18" x14ac:dyDescent="0.3">
      <c r="A6" s="532" t="s">
        <v>147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</row>
    <row r="7" spans="1:18" x14ac:dyDescent="0.3">
      <c r="A7" s="532" t="s">
        <v>149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</row>
    <row r="8" spans="1:18" x14ac:dyDescent="0.3">
      <c r="A8" s="532" t="s">
        <v>150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</row>
    <row r="9" spans="1:18" x14ac:dyDescent="0.3">
      <c r="A9" s="532" t="s">
        <v>151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</row>
    <row r="10" spans="1:1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8" ht="27.95" customHeight="1" x14ac:dyDescent="0.3">
      <c r="A11" s="533" t="s">
        <v>121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</row>
    <row r="12" spans="1:18" ht="20.100000000000001" customHeight="1" x14ac:dyDescent="0.3">
      <c r="A12" s="535" t="s">
        <v>36</v>
      </c>
      <c r="B12" s="535"/>
      <c r="C12" s="535"/>
      <c r="D12" s="535"/>
      <c r="E12" s="536"/>
      <c r="F12" s="536"/>
      <c r="G12" s="536"/>
      <c r="H12" s="536"/>
      <c r="I12" s="535"/>
      <c r="J12" s="535"/>
      <c r="K12" s="535"/>
      <c r="L12" s="535"/>
      <c r="M12" s="535"/>
      <c r="N12" s="535"/>
      <c r="O12" s="535"/>
      <c r="P12" s="535"/>
      <c r="Q12" s="535"/>
      <c r="R12" s="535"/>
    </row>
    <row r="13" spans="1:18" ht="146.25" customHeight="1" x14ac:dyDescent="0.3">
      <c r="A13" s="47" t="s">
        <v>19</v>
      </c>
      <c r="B13" s="86" t="s">
        <v>187</v>
      </c>
      <c r="C13" s="49" t="str">
        <f>'FIS ATA'!A36</f>
        <v>attività 1</v>
      </c>
      <c r="D13" s="49" t="str">
        <f>'FIS ATA'!A37</f>
        <v>attività 2</v>
      </c>
      <c r="E13" s="49" t="str">
        <f>'FIS ATA'!A38</f>
        <v>attività 3</v>
      </c>
      <c r="F13" s="49" t="str">
        <f>'FIS ATA'!A39</f>
        <v>attività 4</v>
      </c>
      <c r="G13" s="49" t="str">
        <f>'FIS ATA'!A40</f>
        <v>attività 5</v>
      </c>
      <c r="H13" s="49" t="str">
        <f>'FIS ATA'!A41</f>
        <v>attività 6</v>
      </c>
      <c r="I13" s="49" t="str">
        <f>'FIS ATA'!A42</f>
        <v>attività 7</v>
      </c>
      <c r="J13" s="49" t="str">
        <f>'FIS ATA'!A43</f>
        <v>attività 8</v>
      </c>
      <c r="K13" s="49" t="str">
        <f>'FIS ATA'!A44</f>
        <v>attività 9</v>
      </c>
      <c r="L13" s="49" t="str">
        <f>'FIS ATA'!A45</f>
        <v>attività 10</v>
      </c>
      <c r="M13" s="49" t="str">
        <f>'FIS ATA'!A46</f>
        <v>attività 11</v>
      </c>
      <c r="N13" s="49" t="str">
        <f>'FIS ATA'!A47</f>
        <v>attività 12</v>
      </c>
      <c r="O13" s="49" t="str">
        <f>'FIS ATA'!A48</f>
        <v>attività 13</v>
      </c>
      <c r="P13" s="49" t="str">
        <f>'FIS ATA'!A49</f>
        <v>attività 14</v>
      </c>
      <c r="Q13" s="49" t="s">
        <v>20</v>
      </c>
      <c r="R13" s="50" t="s">
        <v>21</v>
      </c>
    </row>
    <row r="14" spans="1:18" ht="20.100000000000001" customHeight="1" x14ac:dyDescent="0.3">
      <c r="A14" s="333">
        <v>1</v>
      </c>
      <c r="B14" s="334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3">
        <f t="shared" ref="Q14:Q38" si="0">SUM(C14:P14)</f>
        <v>0</v>
      </c>
      <c r="R14" s="336">
        <f>IF('SCELTA CCNL'!$K$6="SI",Q14*13.75,Q14*12.5)</f>
        <v>0</v>
      </c>
    </row>
    <row r="15" spans="1:18" ht="20.100000000000001" customHeight="1" x14ac:dyDescent="0.3">
      <c r="A15" s="337">
        <f>A14+1</f>
        <v>2</v>
      </c>
      <c r="B15" s="320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7">
        <f t="shared" si="0"/>
        <v>0</v>
      </c>
      <c r="R15" s="339">
        <f>IF('SCELTA CCNL'!$K$6="SI",Q15*13.75,Q15*12.5)</f>
        <v>0</v>
      </c>
    </row>
    <row r="16" spans="1:18" ht="20.100000000000001" customHeight="1" x14ac:dyDescent="0.3">
      <c r="A16" s="337">
        <f t="shared" ref="A16:A38" si="1">A15+1</f>
        <v>3</v>
      </c>
      <c r="B16" s="320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7">
        <f t="shared" si="0"/>
        <v>0</v>
      </c>
      <c r="R16" s="339">
        <f>IF('SCELTA CCNL'!$K$6="SI",Q16*13.75,Q16*12.5)</f>
        <v>0</v>
      </c>
    </row>
    <row r="17" spans="1:18" ht="20.100000000000001" customHeight="1" x14ac:dyDescent="0.3">
      <c r="A17" s="337">
        <f t="shared" si="1"/>
        <v>4</v>
      </c>
      <c r="B17" s="320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7">
        <f t="shared" si="0"/>
        <v>0</v>
      </c>
      <c r="R17" s="339">
        <f>IF('SCELTA CCNL'!$K$6="SI",Q17*13.75,Q17*12.5)</f>
        <v>0</v>
      </c>
    </row>
    <row r="18" spans="1:18" ht="20.100000000000001" customHeight="1" x14ac:dyDescent="0.3">
      <c r="A18" s="337">
        <f t="shared" si="1"/>
        <v>5</v>
      </c>
      <c r="B18" s="320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7">
        <f t="shared" si="0"/>
        <v>0</v>
      </c>
      <c r="R18" s="339">
        <f>IF('SCELTA CCNL'!$K$6="SI",Q18*13.75,Q18*12.5)</f>
        <v>0</v>
      </c>
    </row>
    <row r="19" spans="1:18" ht="20.100000000000001" customHeight="1" x14ac:dyDescent="0.3">
      <c r="A19" s="337">
        <f t="shared" si="1"/>
        <v>6</v>
      </c>
      <c r="B19" s="320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7">
        <f t="shared" ref="Q19:Q22" si="2">SUM(C19:P19)</f>
        <v>0</v>
      </c>
      <c r="R19" s="339">
        <f>IF('SCELTA CCNL'!$K$6="SI",Q19*13.75,Q19*12.5)</f>
        <v>0</v>
      </c>
    </row>
    <row r="20" spans="1:18" ht="20.100000000000001" customHeight="1" x14ac:dyDescent="0.3">
      <c r="A20" s="337">
        <f t="shared" si="1"/>
        <v>7</v>
      </c>
      <c r="B20" s="320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7">
        <f t="shared" si="2"/>
        <v>0</v>
      </c>
      <c r="R20" s="339">
        <f>IF('SCELTA CCNL'!$K$6="SI",Q20*13.75,Q20*12.5)</f>
        <v>0</v>
      </c>
    </row>
    <row r="21" spans="1:18" ht="20.100000000000001" customHeight="1" x14ac:dyDescent="0.3">
      <c r="A21" s="337">
        <f t="shared" si="1"/>
        <v>8</v>
      </c>
      <c r="B21" s="320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7">
        <f t="shared" si="2"/>
        <v>0</v>
      </c>
      <c r="R21" s="339">
        <f>IF('SCELTA CCNL'!$K$6="SI",Q21*13.75,Q21*12.5)</f>
        <v>0</v>
      </c>
    </row>
    <row r="22" spans="1:18" ht="20.100000000000001" customHeight="1" x14ac:dyDescent="0.3">
      <c r="A22" s="337">
        <f t="shared" si="1"/>
        <v>9</v>
      </c>
      <c r="B22" s="320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7">
        <f t="shared" si="2"/>
        <v>0</v>
      </c>
      <c r="R22" s="339">
        <f>IF('SCELTA CCNL'!$K$6="SI",Q22*13.75,Q22*12.5)</f>
        <v>0</v>
      </c>
    </row>
    <row r="23" spans="1:18" ht="20.100000000000001" customHeight="1" x14ac:dyDescent="0.3">
      <c r="A23" s="337">
        <f t="shared" si="1"/>
        <v>10</v>
      </c>
      <c r="B23" s="320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7">
        <f t="shared" si="0"/>
        <v>0</v>
      </c>
      <c r="R23" s="339">
        <f>IF('SCELTA CCNL'!$K$6="SI",Q23*13.75,Q23*12.5)</f>
        <v>0</v>
      </c>
    </row>
    <row r="24" spans="1:18" ht="20.100000000000001" customHeight="1" x14ac:dyDescent="0.3">
      <c r="A24" s="337">
        <f t="shared" si="1"/>
        <v>11</v>
      </c>
      <c r="B24" s="320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7">
        <f t="shared" ref="Q24:Q26" si="3">SUM(C24:P24)</f>
        <v>0</v>
      </c>
      <c r="R24" s="339">
        <f>IF('SCELTA CCNL'!$K$6="SI",Q24*13.75,Q24*12.5)</f>
        <v>0</v>
      </c>
    </row>
    <row r="25" spans="1:18" ht="20.100000000000001" customHeight="1" x14ac:dyDescent="0.3">
      <c r="A25" s="337">
        <f t="shared" si="1"/>
        <v>12</v>
      </c>
      <c r="B25" s="320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7">
        <f t="shared" si="3"/>
        <v>0</v>
      </c>
      <c r="R25" s="339">
        <f>IF('SCELTA CCNL'!$K$6="SI",Q25*13.75,Q25*12.5)</f>
        <v>0</v>
      </c>
    </row>
    <row r="26" spans="1:18" ht="20.100000000000001" customHeight="1" x14ac:dyDescent="0.3">
      <c r="A26" s="337">
        <f t="shared" si="1"/>
        <v>13</v>
      </c>
      <c r="B26" s="320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7">
        <f t="shared" si="3"/>
        <v>0</v>
      </c>
      <c r="R26" s="339">
        <f>IF('SCELTA CCNL'!$K$6="SI",Q26*13.75,Q26*12.5)</f>
        <v>0</v>
      </c>
    </row>
    <row r="27" spans="1:18" ht="20.100000000000001" customHeight="1" x14ac:dyDescent="0.3">
      <c r="A27" s="337">
        <f t="shared" si="1"/>
        <v>14</v>
      </c>
      <c r="B27" s="320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7">
        <f t="shared" si="0"/>
        <v>0</v>
      </c>
      <c r="R27" s="339">
        <f>IF('SCELTA CCNL'!$K$6="SI",Q27*13.75,Q27*12.5)</f>
        <v>0</v>
      </c>
    </row>
    <row r="28" spans="1:18" ht="20.100000000000001" customHeight="1" x14ac:dyDescent="0.3">
      <c r="A28" s="337">
        <f t="shared" si="1"/>
        <v>15</v>
      </c>
      <c r="B28" s="320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7">
        <f t="shared" si="0"/>
        <v>0</v>
      </c>
      <c r="R28" s="339">
        <f>IF('SCELTA CCNL'!$K$6="SI",Q28*13.75,Q28*12.5)</f>
        <v>0</v>
      </c>
    </row>
    <row r="29" spans="1:18" ht="20.100000000000001" customHeight="1" x14ac:dyDescent="0.3">
      <c r="A29" s="337">
        <f t="shared" si="1"/>
        <v>16</v>
      </c>
      <c r="B29" s="320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7">
        <f t="shared" si="0"/>
        <v>0</v>
      </c>
      <c r="R29" s="339">
        <f>IF('SCELTA CCNL'!$K$6="SI",Q29*13.75,Q29*12.5)</f>
        <v>0</v>
      </c>
    </row>
    <row r="30" spans="1:18" ht="20.100000000000001" customHeight="1" x14ac:dyDescent="0.3">
      <c r="A30" s="337">
        <f t="shared" si="1"/>
        <v>17</v>
      </c>
      <c r="B30" s="320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7">
        <f t="shared" si="0"/>
        <v>0</v>
      </c>
      <c r="R30" s="339">
        <f>IF('SCELTA CCNL'!$K$6="SI",Q30*13.75,Q30*12.5)</f>
        <v>0</v>
      </c>
    </row>
    <row r="31" spans="1:18" ht="20.100000000000001" customHeight="1" x14ac:dyDescent="0.3">
      <c r="A31" s="337">
        <f t="shared" si="1"/>
        <v>18</v>
      </c>
      <c r="B31" s="320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7">
        <f t="shared" si="0"/>
        <v>0</v>
      </c>
      <c r="R31" s="339">
        <f>IF('SCELTA CCNL'!$K$6="SI",Q31*13.75,Q31*12.5)</f>
        <v>0</v>
      </c>
    </row>
    <row r="32" spans="1:18" ht="20.100000000000001" customHeight="1" x14ac:dyDescent="0.3">
      <c r="A32" s="337">
        <f t="shared" si="1"/>
        <v>19</v>
      </c>
      <c r="B32" s="320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7">
        <f t="shared" si="0"/>
        <v>0</v>
      </c>
      <c r="R32" s="339">
        <f>IF('SCELTA CCNL'!$K$6="SI",Q32*13.75,Q32*12.5)</f>
        <v>0</v>
      </c>
    </row>
    <row r="33" spans="1:18" ht="20.100000000000001" customHeight="1" x14ac:dyDescent="0.3">
      <c r="A33" s="337">
        <f t="shared" si="1"/>
        <v>20</v>
      </c>
      <c r="B33" s="320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7">
        <f t="shared" si="0"/>
        <v>0</v>
      </c>
      <c r="R33" s="339">
        <f>IF('SCELTA CCNL'!$K$6="SI",Q33*13.75,Q33*12.5)</f>
        <v>0</v>
      </c>
    </row>
    <row r="34" spans="1:18" ht="20.100000000000001" customHeight="1" x14ac:dyDescent="0.3">
      <c r="A34" s="337">
        <f t="shared" si="1"/>
        <v>21</v>
      </c>
      <c r="B34" s="320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7">
        <f t="shared" si="0"/>
        <v>0</v>
      </c>
      <c r="R34" s="339">
        <f>IF('SCELTA CCNL'!$K$6="SI",Q34*13.75,Q34*12.5)</f>
        <v>0</v>
      </c>
    </row>
    <row r="35" spans="1:18" ht="20.100000000000001" customHeight="1" x14ac:dyDescent="0.3">
      <c r="A35" s="337">
        <f t="shared" si="1"/>
        <v>22</v>
      </c>
      <c r="B35" s="320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7">
        <f t="shared" si="0"/>
        <v>0</v>
      </c>
      <c r="R35" s="339">
        <f>IF('SCELTA CCNL'!$K$6="SI",Q35*13.75,Q35*12.5)</f>
        <v>0</v>
      </c>
    </row>
    <row r="36" spans="1:18" ht="20.100000000000001" customHeight="1" x14ac:dyDescent="0.3">
      <c r="A36" s="337">
        <f t="shared" si="1"/>
        <v>23</v>
      </c>
      <c r="B36" s="320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7">
        <f t="shared" si="0"/>
        <v>0</v>
      </c>
      <c r="R36" s="339">
        <f>IF('SCELTA CCNL'!$K$6="SI",Q36*13.75,Q36*12.5)</f>
        <v>0</v>
      </c>
    </row>
    <row r="37" spans="1:18" ht="20.100000000000001" customHeight="1" x14ac:dyDescent="0.3">
      <c r="A37" s="337">
        <f t="shared" si="1"/>
        <v>24</v>
      </c>
      <c r="B37" s="320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7">
        <f t="shared" si="0"/>
        <v>0</v>
      </c>
      <c r="R37" s="339">
        <f>IF('SCELTA CCNL'!$K$6="SI",Q37*13.75,Q37*12.5)</f>
        <v>0</v>
      </c>
    </row>
    <row r="38" spans="1:18" ht="20.100000000000001" customHeight="1" x14ac:dyDescent="0.3">
      <c r="A38" s="340">
        <f t="shared" si="1"/>
        <v>25</v>
      </c>
      <c r="B38" s="341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0">
        <f t="shared" si="0"/>
        <v>0</v>
      </c>
      <c r="R38" s="343">
        <f>IF('SCELTA CCNL'!$K$6="SI",Q38*13.75,Q38*12.5)</f>
        <v>0</v>
      </c>
    </row>
    <row r="39" spans="1:18" x14ac:dyDescent="0.3">
      <c r="A39" s="594"/>
      <c r="B39" s="595" t="s">
        <v>22</v>
      </c>
      <c r="C39" s="596">
        <f>SUM(C14:C38)</f>
        <v>0</v>
      </c>
      <c r="D39" s="596">
        <f t="shared" ref="D39:P39" si="4">SUM(D14:D38)</f>
        <v>0</v>
      </c>
      <c r="E39" s="596">
        <f t="shared" si="4"/>
        <v>0</v>
      </c>
      <c r="F39" s="596">
        <f t="shared" si="4"/>
        <v>0</v>
      </c>
      <c r="G39" s="596">
        <f t="shared" si="4"/>
        <v>0</v>
      </c>
      <c r="H39" s="596">
        <f t="shared" si="4"/>
        <v>0</v>
      </c>
      <c r="I39" s="596">
        <f t="shared" si="4"/>
        <v>0</v>
      </c>
      <c r="J39" s="596">
        <f t="shared" si="4"/>
        <v>0</v>
      </c>
      <c r="K39" s="596">
        <f t="shared" si="4"/>
        <v>0</v>
      </c>
      <c r="L39" s="596">
        <f t="shared" si="4"/>
        <v>0</v>
      </c>
      <c r="M39" s="596">
        <f t="shared" si="4"/>
        <v>0</v>
      </c>
      <c r="N39" s="596">
        <f t="shared" si="4"/>
        <v>0</v>
      </c>
      <c r="O39" s="596">
        <f t="shared" si="4"/>
        <v>0</v>
      </c>
      <c r="P39" s="596">
        <f t="shared" si="4"/>
        <v>0</v>
      </c>
      <c r="Q39" s="596">
        <f t="shared" ref="Q39:R39" si="5">SUM(Q14:Q38)</f>
        <v>0</v>
      </c>
      <c r="R39" s="598">
        <f t="shared" si="5"/>
        <v>0</v>
      </c>
    </row>
    <row r="40" spans="1:18" ht="45" customHeight="1" x14ac:dyDescent="0.3">
      <c r="A40" s="51"/>
      <c r="B40" s="481" t="s">
        <v>195</v>
      </c>
      <c r="C40" s="482"/>
      <c r="D40" s="482"/>
      <c r="E40" s="483"/>
      <c r="F40" s="483"/>
      <c r="G40" s="483"/>
      <c r="H40" s="483"/>
      <c r="I40" s="482"/>
      <c r="J40" s="482"/>
      <c r="K40" s="482"/>
      <c r="L40" s="482"/>
      <c r="M40" s="482"/>
      <c r="N40" s="482"/>
      <c r="O40" s="482"/>
      <c r="P40" s="482"/>
      <c r="Q40" s="482"/>
      <c r="R40" s="484"/>
    </row>
    <row r="41" spans="1:18" x14ac:dyDescent="0.3">
      <c r="A41" s="51"/>
      <c r="B41" s="514" t="s">
        <v>23</v>
      </c>
      <c r="C41" s="514"/>
      <c r="D41" s="514"/>
      <c r="E41" s="515"/>
      <c r="F41" s="515"/>
      <c r="G41" s="515"/>
      <c r="H41" s="515"/>
      <c r="I41" s="514"/>
      <c r="J41" s="514"/>
      <c r="K41" s="514"/>
      <c r="L41" s="514"/>
      <c r="M41" s="57"/>
      <c r="N41" s="57"/>
      <c r="O41" s="57"/>
      <c r="P41" s="57"/>
      <c r="Q41" s="6"/>
      <c r="R41" s="7"/>
    </row>
    <row r="42" spans="1:18" x14ac:dyDescent="0.3">
      <c r="A42" s="51"/>
      <c r="B42" s="475" t="s">
        <v>24</v>
      </c>
      <c r="C42" s="475"/>
      <c r="D42" s="475"/>
      <c r="E42" s="476"/>
      <c r="F42" s="476"/>
      <c r="G42" s="476"/>
      <c r="H42" s="476"/>
      <c r="I42" s="475"/>
      <c r="J42" s="475"/>
      <c r="K42" s="475"/>
      <c r="L42" s="475"/>
      <c r="M42" s="7"/>
      <c r="N42" s="7"/>
      <c r="O42" s="7"/>
      <c r="P42" s="7"/>
      <c r="Q42" s="7"/>
      <c r="R42" s="7"/>
    </row>
    <row r="43" spans="1:18" x14ac:dyDescent="0.3">
      <c r="A43" s="51"/>
      <c r="B43" s="475" t="s">
        <v>25</v>
      </c>
      <c r="C43" s="475"/>
      <c r="D43" s="475"/>
      <c r="E43" s="476"/>
      <c r="F43" s="476"/>
      <c r="G43" s="476"/>
      <c r="H43" s="476"/>
      <c r="I43" s="475"/>
      <c r="J43" s="475"/>
      <c r="K43" s="475"/>
      <c r="L43" s="475"/>
      <c r="M43" s="58"/>
      <c r="N43" s="58"/>
      <c r="O43" s="58"/>
      <c r="P43" s="58"/>
      <c r="Q43" s="58"/>
      <c r="R43" s="58"/>
    </row>
    <row r="44" spans="1:18" x14ac:dyDescent="0.3">
      <c r="A44" s="51"/>
      <c r="B44" s="524"/>
      <c r="C44" s="525"/>
      <c r="D44" s="525"/>
      <c r="E44" s="526"/>
      <c r="F44" s="526"/>
      <c r="G44" s="526"/>
      <c r="H44" s="526"/>
      <c r="I44" s="525"/>
      <c r="J44" s="525"/>
      <c r="K44" s="525"/>
      <c r="L44" s="527"/>
      <c r="M44" s="528" t="s">
        <v>166</v>
      </c>
      <c r="N44" s="529"/>
      <c r="O44" s="529"/>
      <c r="P44" s="529"/>
      <c r="Q44" s="529"/>
      <c r="R44" s="530"/>
    </row>
    <row r="45" spans="1:18" x14ac:dyDescent="0.3">
      <c r="A45" s="51"/>
      <c r="B45" s="514" t="s">
        <v>94</v>
      </c>
      <c r="C45" s="514"/>
      <c r="D45" s="514"/>
      <c r="E45" s="515"/>
      <c r="F45" s="515"/>
      <c r="G45" s="515"/>
      <c r="H45" s="515"/>
      <c r="I45" s="514"/>
      <c r="J45" s="514"/>
      <c r="K45" s="514"/>
      <c r="L45" s="514"/>
      <c r="M45" s="516">
        <f>'MOF 2023-24'!I23</f>
        <v>-277.0625</v>
      </c>
      <c r="N45" s="517"/>
      <c r="O45" s="517"/>
      <c r="P45" s="517"/>
      <c r="Q45" s="517"/>
      <c r="R45" s="518"/>
    </row>
    <row r="46" spans="1:18" x14ac:dyDescent="0.3">
      <c r="A46" s="51"/>
      <c r="B46" s="514" t="s">
        <v>26</v>
      </c>
      <c r="C46" s="514"/>
      <c r="D46" s="514"/>
      <c r="E46" s="515"/>
      <c r="F46" s="515"/>
      <c r="G46" s="515"/>
      <c r="H46" s="515"/>
      <c r="I46" s="514"/>
      <c r="J46" s="514"/>
      <c r="K46" s="514"/>
      <c r="L46" s="514"/>
      <c r="M46" s="516">
        <f>AA!H33</f>
        <v>0</v>
      </c>
      <c r="N46" s="517"/>
      <c r="O46" s="517"/>
      <c r="P46" s="517"/>
      <c r="Q46" s="517"/>
      <c r="R46" s="518"/>
    </row>
    <row r="47" spans="1:18" x14ac:dyDescent="0.3">
      <c r="A47" s="196"/>
      <c r="B47" s="497" t="s">
        <v>200</v>
      </c>
      <c r="C47" s="487"/>
      <c r="D47" s="487"/>
      <c r="E47" s="487"/>
      <c r="F47" s="487"/>
      <c r="G47" s="487"/>
      <c r="H47" s="487"/>
      <c r="I47" s="487"/>
      <c r="J47" s="487"/>
      <c r="K47" s="487"/>
      <c r="L47" s="498"/>
      <c r="M47" s="516">
        <f>AT!M35</f>
        <v>0</v>
      </c>
      <c r="N47" s="517"/>
      <c r="O47" s="517"/>
      <c r="P47" s="517"/>
      <c r="Q47" s="517"/>
      <c r="R47" s="518"/>
    </row>
    <row r="48" spans="1:18" x14ac:dyDescent="0.3">
      <c r="A48" s="51"/>
      <c r="B48" s="514" t="s">
        <v>27</v>
      </c>
      <c r="C48" s="514"/>
      <c r="D48" s="514"/>
      <c r="E48" s="515"/>
      <c r="F48" s="515"/>
      <c r="G48" s="515"/>
      <c r="H48" s="515"/>
      <c r="I48" s="514"/>
      <c r="J48" s="514"/>
      <c r="K48" s="514"/>
      <c r="L48" s="514"/>
      <c r="M48" s="516">
        <f>R39</f>
        <v>0</v>
      </c>
      <c r="N48" s="517"/>
      <c r="O48" s="517"/>
      <c r="P48" s="517"/>
      <c r="Q48" s="517"/>
      <c r="R48" s="518"/>
    </row>
    <row r="49" spans="1:18" x14ac:dyDescent="0.3">
      <c r="A49" s="51"/>
      <c r="B49" s="519" t="s">
        <v>118</v>
      </c>
      <c r="C49" s="519"/>
      <c r="D49" s="519"/>
      <c r="E49" s="520"/>
      <c r="F49" s="520"/>
      <c r="G49" s="520"/>
      <c r="H49" s="520"/>
      <c r="I49" s="519"/>
      <c r="J49" s="519"/>
      <c r="K49" s="519"/>
      <c r="L49" s="519"/>
      <c r="M49" s="521">
        <f>M45-M46-M47-M48</f>
        <v>-277.0625</v>
      </c>
      <c r="N49" s="522"/>
      <c r="O49" s="522"/>
      <c r="P49" s="522"/>
      <c r="Q49" s="522"/>
      <c r="R49" s="523"/>
    </row>
    <row r="50" spans="1:18" ht="17.25" x14ac:dyDescent="0.35">
      <c r="A50" s="5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ht="17.25" x14ac:dyDescent="0.35">
      <c r="A51" s="5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ht="17.25" x14ac:dyDescent="0.35">
      <c r="A52" s="5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ht="17.25" x14ac:dyDescent="0.35">
      <c r="A53" s="59"/>
      <c r="B53" s="56" t="str">
        <f>'MOF 2023-24'!C28</f>
        <v>Il Direttore SGA</v>
      </c>
      <c r="C53" s="56"/>
      <c r="D53" s="56"/>
      <c r="E53" s="56"/>
      <c r="F53" s="56"/>
      <c r="G53" s="56"/>
      <c r="H53" s="56"/>
      <c r="I53" s="56"/>
      <c r="J53" s="60"/>
      <c r="K53" s="56"/>
      <c r="L53" s="56"/>
      <c r="M53" s="56"/>
      <c r="N53" s="56"/>
      <c r="O53" s="56" t="str">
        <f>'MOF 2023-24'!H28</f>
        <v>Il Dirigente Scolastico</v>
      </c>
      <c r="P53" s="56"/>
      <c r="Q53" s="7"/>
      <c r="R53" s="52"/>
    </row>
    <row r="54" spans="1:18" ht="17.25" x14ac:dyDescent="0.35">
      <c r="A54" s="59"/>
      <c r="B54" s="7" t="str">
        <f>'MOF 2023-24'!C29</f>
        <v>Nome e Cognome</v>
      </c>
      <c r="C54" s="7"/>
      <c r="D54" s="7"/>
      <c r="E54" s="7"/>
      <c r="F54" s="7"/>
      <c r="G54" s="7"/>
      <c r="H54" s="7"/>
      <c r="I54" s="7"/>
      <c r="J54" s="21"/>
      <c r="K54" s="7"/>
      <c r="L54" s="7"/>
      <c r="M54" s="7"/>
      <c r="N54" s="7"/>
      <c r="O54" s="7" t="str">
        <f>'MOF 2023-24'!H29</f>
        <v>Nome e Cognome</v>
      </c>
      <c r="P54" s="7"/>
      <c r="Q54" s="7"/>
      <c r="R54" s="52"/>
    </row>
    <row r="55" spans="1:18" ht="17.25" x14ac:dyDescent="0.35">
      <c r="A55" s="5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 ht="17.25" x14ac:dyDescent="0.35">
      <c r="A56" s="5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17.25" x14ac:dyDescent="0.35">
      <c r="A57" s="59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18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x14ac:dyDescent="0.3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x14ac:dyDescent="0.3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x14ac:dyDescent="0.3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1:18" x14ac:dyDescent="0.3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 x14ac:dyDescent="0.3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 x14ac:dyDescent="0.3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2:18" x14ac:dyDescent="0.3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2:18" x14ac:dyDescent="0.3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2:18" x14ac:dyDescent="0.3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2:18" x14ac:dyDescent="0.3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2:18" x14ac:dyDescent="0.3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2:18" x14ac:dyDescent="0.3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2:18" x14ac:dyDescent="0.3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2:18" x14ac:dyDescent="0.3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2:18" x14ac:dyDescent="0.3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2:18" x14ac:dyDescent="0.3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2:18" x14ac:dyDescent="0.3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2:18" x14ac:dyDescent="0.3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2:18" x14ac:dyDescent="0.3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2:18" x14ac:dyDescent="0.3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2:18" x14ac:dyDescent="0.3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2:18" x14ac:dyDescent="0.3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2:18" x14ac:dyDescent="0.3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2:18" x14ac:dyDescent="0.3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2:18" x14ac:dyDescent="0.3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2:18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2:18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2:18" x14ac:dyDescent="0.3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2:18" x14ac:dyDescent="0.3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2:18" x14ac:dyDescent="0.3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2:18" x14ac:dyDescent="0.3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2:18" x14ac:dyDescent="0.3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2:18" x14ac:dyDescent="0.3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2:18" x14ac:dyDescent="0.3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2:18" x14ac:dyDescent="0.3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2:18" x14ac:dyDescent="0.3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2:18" x14ac:dyDescent="0.3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2:18" x14ac:dyDescent="0.3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2:18" x14ac:dyDescent="0.3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2:18" x14ac:dyDescent="0.3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2:18" x14ac:dyDescent="0.3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2:18" x14ac:dyDescent="0.3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2:18" x14ac:dyDescent="0.3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2:18" x14ac:dyDescent="0.3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2:18" x14ac:dyDescent="0.3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2:18" x14ac:dyDescent="0.3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2:18" x14ac:dyDescent="0.3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2:18" x14ac:dyDescent="0.3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2:18" x14ac:dyDescent="0.3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2:18" x14ac:dyDescent="0.3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2:18" x14ac:dyDescent="0.3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2:18" x14ac:dyDescent="0.3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2:18" x14ac:dyDescent="0.3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2:18" x14ac:dyDescent="0.3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2:18" x14ac:dyDescent="0.3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2:18" x14ac:dyDescent="0.3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2:18" x14ac:dyDescent="0.3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2:18" x14ac:dyDescent="0.3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2:18" x14ac:dyDescent="0.3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2:18" x14ac:dyDescent="0.3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2:18" x14ac:dyDescent="0.3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2:18" x14ac:dyDescent="0.3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2:18" x14ac:dyDescent="0.3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2:18" x14ac:dyDescent="0.3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2:18" x14ac:dyDescent="0.3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2:18" x14ac:dyDescent="0.3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2:18" x14ac:dyDescent="0.3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2:18" x14ac:dyDescent="0.3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2:18" x14ac:dyDescent="0.3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</row>
    <row r="128" spans="2:18" x14ac:dyDescent="0.3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2:18" x14ac:dyDescent="0.3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2:18" x14ac:dyDescent="0.3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</row>
    <row r="131" spans="2:18" x14ac:dyDescent="0.3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2:18" x14ac:dyDescent="0.3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2:18" x14ac:dyDescent="0.3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2:18" x14ac:dyDescent="0.3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2:18" x14ac:dyDescent="0.3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2:18" x14ac:dyDescent="0.3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  <row r="137" spans="2:18" x14ac:dyDescent="0.3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2:18" x14ac:dyDescent="0.3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</row>
    <row r="139" spans="2:18" x14ac:dyDescent="0.3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</row>
    <row r="140" spans="2:18" x14ac:dyDescent="0.3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2:18" x14ac:dyDescent="0.3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  <row r="142" spans="2:18" x14ac:dyDescent="0.3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spans="2:18" x14ac:dyDescent="0.3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2:18" x14ac:dyDescent="0.3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</row>
    <row r="145" spans="2:18" x14ac:dyDescent="0.3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</row>
    <row r="146" spans="2:18" x14ac:dyDescent="0.3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2:18" x14ac:dyDescent="0.3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</row>
    <row r="148" spans="2:18" x14ac:dyDescent="0.3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spans="2:18" x14ac:dyDescent="0.3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</row>
    <row r="150" spans="2:18" x14ac:dyDescent="0.3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</row>
    <row r="151" spans="2:18" x14ac:dyDescent="0.3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2:18" x14ac:dyDescent="0.3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</row>
    <row r="153" spans="2:18" x14ac:dyDescent="0.3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</row>
    <row r="154" spans="2:18" x14ac:dyDescent="0.3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</row>
    <row r="155" spans="2:18" x14ac:dyDescent="0.3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</row>
    <row r="156" spans="2:18" x14ac:dyDescent="0.3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</row>
    <row r="157" spans="2:18" x14ac:dyDescent="0.3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</row>
    <row r="158" spans="2:18" x14ac:dyDescent="0.3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</row>
    <row r="159" spans="2:18" x14ac:dyDescent="0.3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</row>
    <row r="160" spans="2:18" x14ac:dyDescent="0.3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</row>
    <row r="161" spans="2:18" x14ac:dyDescent="0.3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</row>
    <row r="162" spans="2:18" x14ac:dyDescent="0.3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</row>
    <row r="163" spans="2:18" x14ac:dyDescent="0.3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</row>
    <row r="164" spans="2:18" x14ac:dyDescent="0.3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</row>
    <row r="165" spans="2:18" x14ac:dyDescent="0.3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</row>
    <row r="166" spans="2:18" x14ac:dyDescent="0.3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</row>
    <row r="167" spans="2:18" x14ac:dyDescent="0.3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</row>
    <row r="168" spans="2:18" x14ac:dyDescent="0.3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</row>
    <row r="169" spans="2:18" x14ac:dyDescent="0.3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</row>
  </sheetData>
  <sheetProtection sheet="1" objects="1" scenarios="1"/>
  <mergeCells count="24">
    <mergeCell ref="M48:R48"/>
    <mergeCell ref="M49:R49"/>
    <mergeCell ref="B41:L41"/>
    <mergeCell ref="B47:L47"/>
    <mergeCell ref="M47:R47"/>
    <mergeCell ref="B49:L49"/>
    <mergeCell ref="B43:L43"/>
    <mergeCell ref="B45:L45"/>
    <mergeCell ref="B46:L46"/>
    <mergeCell ref="B48:L48"/>
    <mergeCell ref="B44:L44"/>
    <mergeCell ref="M46:R46"/>
    <mergeCell ref="M44:R44"/>
    <mergeCell ref="B42:L42"/>
    <mergeCell ref="A4:R4"/>
    <mergeCell ref="A5:R5"/>
    <mergeCell ref="A6:R6"/>
    <mergeCell ref="A7:R7"/>
    <mergeCell ref="A8:R8"/>
    <mergeCell ref="A9:R9"/>
    <mergeCell ref="M45:R45"/>
    <mergeCell ref="A11:R11"/>
    <mergeCell ref="A12:R12"/>
    <mergeCell ref="B40:R40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7E990-D31F-47D5-B377-BCB3669CE797}">
  <sheetPr>
    <pageSetUpPr fitToPage="1"/>
  </sheetPr>
  <dimension ref="A1:G118"/>
  <sheetViews>
    <sheetView showGridLines="0" topLeftCell="A22" zoomScaleNormal="100" workbookViewId="0">
      <selection activeCell="N59" sqref="N59"/>
    </sheetView>
  </sheetViews>
  <sheetFormatPr defaultColWidth="9.140625" defaultRowHeight="15" x14ac:dyDescent="0.25"/>
  <cols>
    <col min="1" max="1" width="3.140625" style="67" bestFit="1" customWidth="1"/>
    <col min="2" max="2" width="30.7109375" style="67" bestFit="1" customWidth="1"/>
    <col min="3" max="4" width="7.140625" style="67" bestFit="1" customWidth="1"/>
    <col min="5" max="5" width="38.28515625" style="67" customWidth="1"/>
    <col min="6" max="6" width="11.5703125" style="67" customWidth="1"/>
    <col min="7" max="7" width="12" style="67" bestFit="1" customWidth="1"/>
    <col min="8" max="16384" width="9.140625" style="67"/>
  </cols>
  <sheetData>
    <row r="1" spans="1:7" x14ac:dyDescent="0.3">
      <c r="A1" s="6"/>
      <c r="B1" s="6"/>
      <c r="C1" s="6"/>
      <c r="D1" s="6"/>
    </row>
    <row r="2" spans="1:7" x14ac:dyDescent="0.3">
      <c r="A2" s="6"/>
      <c r="B2" s="6"/>
      <c r="C2" s="6"/>
      <c r="D2" s="6"/>
    </row>
    <row r="3" spans="1:7" x14ac:dyDescent="0.3">
      <c r="A3" s="6"/>
      <c r="B3" s="6"/>
      <c r="C3" s="6"/>
      <c r="D3" s="6"/>
    </row>
    <row r="4" spans="1:7" x14ac:dyDescent="0.3">
      <c r="A4" s="473" t="s">
        <v>119</v>
      </c>
      <c r="B4" s="473"/>
      <c r="C4" s="473"/>
      <c r="D4" s="473"/>
      <c r="E4" s="473"/>
      <c r="F4" s="473"/>
      <c r="G4" s="473"/>
    </row>
    <row r="5" spans="1:7" x14ac:dyDescent="0.3">
      <c r="A5" s="473" t="s">
        <v>141</v>
      </c>
      <c r="B5" s="473"/>
      <c r="C5" s="473"/>
      <c r="D5" s="473"/>
      <c r="E5" s="473"/>
      <c r="F5" s="473"/>
      <c r="G5" s="473"/>
    </row>
    <row r="6" spans="1:7" x14ac:dyDescent="0.3">
      <c r="A6" s="428" t="s">
        <v>137</v>
      </c>
      <c r="B6" s="428"/>
      <c r="C6" s="428"/>
      <c r="D6" s="428"/>
      <c r="E6" s="428"/>
      <c r="F6" s="428"/>
      <c r="G6" s="428"/>
    </row>
    <row r="7" spans="1:7" x14ac:dyDescent="0.3">
      <c r="A7" s="428" t="s">
        <v>138</v>
      </c>
      <c r="B7" s="428"/>
      <c r="C7" s="428"/>
      <c r="D7" s="428"/>
      <c r="E7" s="428"/>
      <c r="F7" s="428"/>
      <c r="G7" s="428"/>
    </row>
    <row r="8" spans="1:7" x14ac:dyDescent="0.3">
      <c r="A8" s="428" t="s">
        <v>139</v>
      </c>
      <c r="B8" s="428"/>
      <c r="C8" s="428"/>
      <c r="D8" s="428"/>
      <c r="E8" s="428"/>
      <c r="F8" s="428"/>
      <c r="G8" s="428"/>
    </row>
    <row r="9" spans="1:7" x14ac:dyDescent="0.3">
      <c r="A9" s="428" t="s">
        <v>140</v>
      </c>
      <c r="B9" s="428"/>
      <c r="C9" s="428"/>
      <c r="D9" s="428"/>
      <c r="E9" s="428"/>
      <c r="F9" s="428"/>
      <c r="G9" s="428"/>
    </row>
    <row r="10" spans="1:7" ht="15.75" thickBot="1" x14ac:dyDescent="0.3"/>
    <row r="11" spans="1:7" x14ac:dyDescent="0.25">
      <c r="A11" s="467" t="s">
        <v>93</v>
      </c>
      <c r="B11" s="468"/>
      <c r="C11" s="468"/>
      <c r="D11" s="468"/>
      <c r="E11" s="468"/>
      <c r="F11" s="468"/>
      <c r="G11" s="469"/>
    </row>
    <row r="12" spans="1:7" ht="15.75" thickBot="1" x14ac:dyDescent="0.3">
      <c r="A12" s="470"/>
      <c r="B12" s="471"/>
      <c r="C12" s="471"/>
      <c r="D12" s="471"/>
      <c r="E12" s="471"/>
      <c r="F12" s="471"/>
      <c r="G12" s="472"/>
    </row>
    <row r="13" spans="1:7" ht="15.75" thickBot="1" x14ac:dyDescent="0.3">
      <c r="A13" s="100"/>
      <c r="B13" s="452" t="s">
        <v>0</v>
      </c>
      <c r="C13" s="453"/>
      <c r="D13" s="453"/>
      <c r="E13" s="453"/>
      <c r="F13" s="453"/>
      <c r="G13" s="454"/>
    </row>
    <row r="14" spans="1:7" ht="30.75" thickBot="1" x14ac:dyDescent="0.3">
      <c r="A14" s="101"/>
      <c r="B14" s="102" t="s">
        <v>32</v>
      </c>
      <c r="C14" s="103" t="s">
        <v>34</v>
      </c>
      <c r="D14" s="104" t="s">
        <v>35</v>
      </c>
      <c r="E14" s="104" t="s">
        <v>1</v>
      </c>
      <c r="F14" s="123" t="s">
        <v>125</v>
      </c>
      <c r="G14" s="105" t="s">
        <v>2</v>
      </c>
    </row>
    <row r="15" spans="1:7" ht="20.100000000000001" customHeight="1" x14ac:dyDescent="0.25">
      <c r="A15" s="297">
        <v>1</v>
      </c>
      <c r="B15" s="298" t="s">
        <v>106</v>
      </c>
      <c r="C15" s="299"/>
      <c r="D15" s="299"/>
      <c r="E15" s="372" t="str">
        <f>'Incarichi Specifici ATA'!E15</f>
        <v>incarico 1</v>
      </c>
      <c r="F15" s="299"/>
      <c r="G15" s="301"/>
    </row>
    <row r="16" spans="1:7" ht="20.100000000000001" customHeight="1" x14ac:dyDescent="0.25">
      <c r="A16" s="302">
        <f>A15+1</f>
        <v>2</v>
      </c>
      <c r="B16" s="303"/>
      <c r="C16" s="304"/>
      <c r="D16" s="304"/>
      <c r="E16" s="373" t="str">
        <f>'Incarichi Specifici ATA'!E16</f>
        <v>incarico 2</v>
      </c>
      <c r="F16" s="304"/>
      <c r="G16" s="306"/>
    </row>
    <row r="17" spans="1:7" ht="20.100000000000001" customHeight="1" x14ac:dyDescent="0.25">
      <c r="A17" s="302">
        <f t="shared" ref="A17:A26" si="0">A16+1</f>
        <v>3</v>
      </c>
      <c r="B17" s="303"/>
      <c r="C17" s="304"/>
      <c r="D17" s="304"/>
      <c r="E17" s="373" t="str">
        <f>'Incarichi Specifici ATA'!E17</f>
        <v>incarico 3</v>
      </c>
      <c r="F17" s="304"/>
      <c r="G17" s="306"/>
    </row>
    <row r="18" spans="1:7" ht="20.100000000000001" customHeight="1" x14ac:dyDescent="0.25">
      <c r="A18" s="302">
        <f t="shared" si="0"/>
        <v>4</v>
      </c>
      <c r="B18" s="303"/>
      <c r="C18" s="304"/>
      <c r="D18" s="304"/>
      <c r="E18" s="373" t="str">
        <f>'Incarichi Specifici ATA'!E18</f>
        <v>incarico 4</v>
      </c>
      <c r="F18" s="304"/>
      <c r="G18" s="306"/>
    </row>
    <row r="19" spans="1:7" ht="20.100000000000001" customHeight="1" x14ac:dyDescent="0.25">
      <c r="A19" s="302">
        <f t="shared" si="0"/>
        <v>5</v>
      </c>
      <c r="B19" s="303"/>
      <c r="C19" s="304"/>
      <c r="D19" s="304"/>
      <c r="E19" s="373" t="str">
        <f>'Incarichi Specifici ATA'!E19</f>
        <v>incarico 5</v>
      </c>
      <c r="F19" s="304"/>
      <c r="G19" s="306"/>
    </row>
    <row r="20" spans="1:7" ht="20.100000000000001" customHeight="1" x14ac:dyDescent="0.25">
      <c r="A20" s="302">
        <f t="shared" si="0"/>
        <v>6</v>
      </c>
      <c r="B20" s="303"/>
      <c r="C20" s="304"/>
      <c r="D20" s="304" t="s">
        <v>46</v>
      </c>
      <c r="E20" s="373" t="str">
        <f>'Incarichi Specifici ATA'!E20</f>
        <v>incarico 6</v>
      </c>
      <c r="F20" s="304" t="s">
        <v>46</v>
      </c>
      <c r="G20" s="306"/>
    </row>
    <row r="21" spans="1:7" ht="20.100000000000001" customHeight="1" x14ac:dyDescent="0.25">
      <c r="A21" s="302">
        <f t="shared" si="0"/>
        <v>7</v>
      </c>
      <c r="B21" s="303"/>
      <c r="C21" s="304"/>
      <c r="D21" s="304"/>
      <c r="E21" s="373" t="str">
        <f>'Incarichi Specifici ATA'!E21</f>
        <v>incarico 7</v>
      </c>
      <c r="F21" s="304"/>
      <c r="G21" s="306"/>
    </row>
    <row r="22" spans="1:7" ht="20.100000000000001" customHeight="1" x14ac:dyDescent="0.25">
      <c r="A22" s="302">
        <f t="shared" si="0"/>
        <v>8</v>
      </c>
      <c r="B22" s="303"/>
      <c r="C22" s="304"/>
      <c r="D22" s="304"/>
      <c r="E22" s="373" t="str">
        <f>'Incarichi Specifici ATA'!E22</f>
        <v>incarico 8</v>
      </c>
      <c r="F22" s="304"/>
      <c r="G22" s="306"/>
    </row>
    <row r="23" spans="1:7" ht="20.100000000000001" customHeight="1" x14ac:dyDescent="0.25">
      <c r="A23" s="302">
        <f t="shared" si="0"/>
        <v>9</v>
      </c>
      <c r="B23" s="303"/>
      <c r="C23" s="304"/>
      <c r="D23" s="304"/>
      <c r="E23" s="373" t="str">
        <f>'Incarichi Specifici ATA'!E23</f>
        <v>incarico 9</v>
      </c>
      <c r="F23" s="304"/>
      <c r="G23" s="306"/>
    </row>
    <row r="24" spans="1:7" ht="20.100000000000001" customHeight="1" x14ac:dyDescent="0.25">
      <c r="A24" s="302">
        <f t="shared" si="0"/>
        <v>10</v>
      </c>
      <c r="B24" s="303"/>
      <c r="C24" s="304"/>
      <c r="D24" s="304"/>
      <c r="E24" s="373" t="str">
        <f>'Incarichi Specifici ATA'!E24</f>
        <v>incarico 10</v>
      </c>
      <c r="F24" s="304"/>
      <c r="G24" s="306"/>
    </row>
    <row r="25" spans="1:7" ht="20.100000000000001" customHeight="1" x14ac:dyDescent="0.25">
      <c r="A25" s="302">
        <f t="shared" si="0"/>
        <v>11</v>
      </c>
      <c r="B25" s="303"/>
      <c r="C25" s="304" t="s">
        <v>46</v>
      </c>
      <c r="D25" s="304"/>
      <c r="E25" s="373" t="str">
        <f>'Incarichi Specifici ATA'!E25</f>
        <v>incarico 11</v>
      </c>
      <c r="F25" s="304" t="s">
        <v>46</v>
      </c>
      <c r="G25" s="306"/>
    </row>
    <row r="26" spans="1:7" ht="20.100000000000001" customHeight="1" thickBot="1" x14ac:dyDescent="0.3">
      <c r="A26" s="307">
        <f t="shared" si="0"/>
        <v>12</v>
      </c>
      <c r="B26" s="308"/>
      <c r="C26" s="309"/>
      <c r="D26" s="309"/>
      <c r="E26" s="374" t="str">
        <f>'Incarichi Specifici ATA'!E26</f>
        <v>incarico 12</v>
      </c>
      <c r="F26" s="309"/>
      <c r="G26" s="311"/>
    </row>
    <row r="27" spans="1:7" ht="15.75" thickBot="1" x14ac:dyDescent="0.3">
      <c r="A27" s="100"/>
      <c r="B27" s="455"/>
      <c r="C27" s="456"/>
      <c r="D27" s="456"/>
      <c r="E27" s="457"/>
      <c r="F27" s="125"/>
      <c r="G27" s="106">
        <f>SUM(G15:G26)</f>
        <v>0</v>
      </c>
    </row>
    <row r="28" spans="1:7" ht="30.75" thickBot="1" x14ac:dyDescent="0.3">
      <c r="A28" s="101"/>
      <c r="B28" s="102" t="s">
        <v>201</v>
      </c>
      <c r="C28" s="103" t="s">
        <v>34</v>
      </c>
      <c r="D28" s="104" t="s">
        <v>35</v>
      </c>
      <c r="E28" s="104" t="s">
        <v>1</v>
      </c>
      <c r="F28" s="123" t="s">
        <v>125</v>
      </c>
      <c r="G28" s="105" t="s">
        <v>2</v>
      </c>
    </row>
    <row r="29" spans="1:7" ht="20.100000000000001" customHeight="1" x14ac:dyDescent="0.25">
      <c r="A29" s="297">
        <v>1</v>
      </c>
      <c r="B29" s="298" t="s">
        <v>106</v>
      </c>
      <c r="C29" s="299"/>
      <c r="D29" s="299"/>
      <c r="E29" s="372" t="str">
        <f>'Incarichi Specifici ATA'!E29</f>
        <v>incarico</v>
      </c>
      <c r="F29" s="299"/>
      <c r="G29" s="301"/>
    </row>
    <row r="30" spans="1:7" ht="20.100000000000001" customHeight="1" x14ac:dyDescent="0.25">
      <c r="A30" s="302">
        <f>A29+1</f>
        <v>2</v>
      </c>
      <c r="B30" s="303"/>
      <c r="C30" s="304"/>
      <c r="D30" s="304"/>
      <c r="E30" s="373" t="str">
        <f>'Incarichi Specifici ATA'!E30</f>
        <v>incarico</v>
      </c>
      <c r="F30" s="304"/>
      <c r="G30" s="306"/>
    </row>
    <row r="31" spans="1:7" ht="20.100000000000001" customHeight="1" x14ac:dyDescent="0.25">
      <c r="A31" s="302">
        <f t="shared" ref="A31:A41" si="1">A30+1</f>
        <v>3</v>
      </c>
      <c r="B31" s="303"/>
      <c r="C31" s="304"/>
      <c r="D31" s="304"/>
      <c r="E31" s="373" t="str">
        <f>'Incarichi Specifici ATA'!E31</f>
        <v>incarico</v>
      </c>
      <c r="F31" s="304"/>
      <c r="G31" s="306"/>
    </row>
    <row r="32" spans="1:7" ht="20.100000000000001" customHeight="1" x14ac:dyDescent="0.25">
      <c r="A32" s="302">
        <f t="shared" si="1"/>
        <v>4</v>
      </c>
      <c r="B32" s="303"/>
      <c r="C32" s="304"/>
      <c r="D32" s="304"/>
      <c r="E32" s="373" t="str">
        <f>'Incarichi Specifici ATA'!E32</f>
        <v>incarico</v>
      </c>
      <c r="F32" s="304"/>
      <c r="G32" s="306"/>
    </row>
    <row r="33" spans="1:7" ht="20.100000000000001" customHeight="1" x14ac:dyDescent="0.25">
      <c r="A33" s="302">
        <f t="shared" si="1"/>
        <v>5</v>
      </c>
      <c r="B33" s="303"/>
      <c r="C33" s="304"/>
      <c r="D33" s="304"/>
      <c r="E33" s="373" t="str">
        <f>'Incarichi Specifici ATA'!E33</f>
        <v>incarico</v>
      </c>
      <c r="F33" s="304"/>
      <c r="G33" s="306"/>
    </row>
    <row r="34" spans="1:7" ht="20.100000000000001" customHeight="1" x14ac:dyDescent="0.25">
      <c r="A34" s="302">
        <f t="shared" si="1"/>
        <v>6</v>
      </c>
      <c r="B34" s="303"/>
      <c r="C34" s="304"/>
      <c r="D34" s="304"/>
      <c r="E34" s="373" t="str">
        <f>'Incarichi Specifici ATA'!E34</f>
        <v>incarico</v>
      </c>
      <c r="F34" s="304"/>
      <c r="G34" s="306"/>
    </row>
    <row r="35" spans="1:7" ht="20.100000000000001" customHeight="1" x14ac:dyDescent="0.25">
      <c r="A35" s="302">
        <f t="shared" si="1"/>
        <v>7</v>
      </c>
      <c r="B35" s="303"/>
      <c r="C35" s="304"/>
      <c r="D35" s="304" t="s">
        <v>46</v>
      </c>
      <c r="E35" s="373" t="str">
        <f>'Incarichi Specifici ATA'!E35</f>
        <v>incarico</v>
      </c>
      <c r="F35" s="304" t="s">
        <v>46</v>
      </c>
      <c r="G35" s="306"/>
    </row>
    <row r="36" spans="1:7" ht="20.100000000000001" customHeight="1" x14ac:dyDescent="0.25">
      <c r="A36" s="302">
        <f t="shared" si="1"/>
        <v>8</v>
      </c>
      <c r="B36" s="303"/>
      <c r="C36" s="304"/>
      <c r="D36" s="304"/>
      <c r="E36" s="373" t="str">
        <f>'Incarichi Specifici ATA'!E36</f>
        <v>incarico</v>
      </c>
      <c r="F36" s="304"/>
      <c r="G36" s="306"/>
    </row>
    <row r="37" spans="1:7" ht="20.100000000000001" customHeight="1" x14ac:dyDescent="0.25">
      <c r="A37" s="302">
        <f t="shared" si="1"/>
        <v>9</v>
      </c>
      <c r="B37" s="303"/>
      <c r="C37" s="304"/>
      <c r="D37" s="304"/>
      <c r="E37" s="373" t="str">
        <f>'Incarichi Specifici ATA'!E37</f>
        <v>incarico</v>
      </c>
      <c r="F37" s="304"/>
      <c r="G37" s="306"/>
    </row>
    <row r="38" spans="1:7" ht="20.100000000000001" customHeight="1" x14ac:dyDescent="0.25">
      <c r="A38" s="302">
        <f t="shared" si="1"/>
        <v>10</v>
      </c>
      <c r="B38" s="303"/>
      <c r="C38" s="304"/>
      <c r="D38" s="304"/>
      <c r="E38" s="373" t="str">
        <f>'Incarichi Specifici ATA'!E38</f>
        <v>incarico</v>
      </c>
      <c r="F38" s="304"/>
      <c r="G38" s="306"/>
    </row>
    <row r="39" spans="1:7" ht="20.100000000000001" customHeight="1" x14ac:dyDescent="0.25">
      <c r="A39" s="302">
        <f t="shared" si="1"/>
        <v>11</v>
      </c>
      <c r="B39" s="303"/>
      <c r="C39" s="304"/>
      <c r="D39" s="304"/>
      <c r="E39" s="373" t="str">
        <f>'Incarichi Specifici ATA'!E39</f>
        <v>incarico</v>
      </c>
      <c r="F39" s="304"/>
      <c r="G39" s="306"/>
    </row>
    <row r="40" spans="1:7" ht="20.100000000000001" customHeight="1" x14ac:dyDescent="0.25">
      <c r="A40" s="302">
        <f t="shared" si="1"/>
        <v>12</v>
      </c>
      <c r="B40" s="303"/>
      <c r="C40" s="304" t="s">
        <v>46</v>
      </c>
      <c r="D40" s="304"/>
      <c r="E40" s="373" t="str">
        <f>'Incarichi Specifici ATA'!E40</f>
        <v>incarico</v>
      </c>
      <c r="F40" s="304" t="s">
        <v>46</v>
      </c>
      <c r="G40" s="306"/>
    </row>
    <row r="41" spans="1:7" ht="20.100000000000001" customHeight="1" thickBot="1" x14ac:dyDescent="0.3">
      <c r="A41" s="307">
        <f t="shared" si="1"/>
        <v>13</v>
      </c>
      <c r="B41" s="308"/>
      <c r="C41" s="309"/>
      <c r="D41" s="309"/>
      <c r="E41" s="374" t="str">
        <f>'Incarichi Specifici ATA'!E41</f>
        <v>incarico</v>
      </c>
      <c r="F41" s="309"/>
      <c r="G41" s="311"/>
    </row>
    <row r="42" spans="1:7" ht="15.75" thickBot="1" x14ac:dyDescent="0.3">
      <c r="A42" s="100"/>
      <c r="B42" s="455"/>
      <c r="C42" s="456"/>
      <c r="D42" s="456"/>
      <c r="E42" s="457"/>
      <c r="F42" s="125"/>
      <c r="G42" s="106">
        <f>SUM(G29:G41)</f>
        <v>0</v>
      </c>
    </row>
    <row r="43" spans="1:7" ht="30.75" thickBot="1" x14ac:dyDescent="0.3">
      <c r="A43" s="101"/>
      <c r="B43" s="107" t="s">
        <v>33</v>
      </c>
      <c r="C43" s="103" t="s">
        <v>34</v>
      </c>
      <c r="D43" s="599"/>
      <c r="E43" s="104" t="s">
        <v>1</v>
      </c>
      <c r="F43" s="123" t="s">
        <v>126</v>
      </c>
      <c r="G43" s="105" t="s">
        <v>2</v>
      </c>
    </row>
    <row r="44" spans="1:7" ht="20.100000000000001" customHeight="1" x14ac:dyDescent="0.3">
      <c r="A44" s="312">
        <v>1</v>
      </c>
      <c r="B44" s="313" t="s">
        <v>106</v>
      </c>
      <c r="C44" s="314"/>
      <c r="D44" s="600"/>
      <c r="E44" s="375" t="str">
        <f>'Incarichi Specifici ATA'!E44</f>
        <v>incarico</v>
      </c>
      <c r="F44" s="317"/>
      <c r="G44" s="318"/>
    </row>
    <row r="45" spans="1:7" ht="20.100000000000001" customHeight="1" x14ac:dyDescent="0.3">
      <c r="A45" s="319">
        <f>A44+1</f>
        <v>2</v>
      </c>
      <c r="B45" s="320"/>
      <c r="C45" s="321"/>
      <c r="D45" s="601"/>
      <c r="E45" s="376" t="str">
        <f>'Incarichi Specifici ATA'!E45</f>
        <v>incarico</v>
      </c>
      <c r="F45" s="324"/>
      <c r="G45" s="325"/>
    </row>
    <row r="46" spans="1:7" ht="20.100000000000001" customHeight="1" x14ac:dyDescent="0.3">
      <c r="A46" s="319">
        <f t="shared" ref="A46:A68" si="2">A45+1</f>
        <v>3</v>
      </c>
      <c r="B46" s="320"/>
      <c r="C46" s="321"/>
      <c r="D46" s="601"/>
      <c r="E46" s="376" t="str">
        <f>'Incarichi Specifici ATA'!E46</f>
        <v>incarico</v>
      </c>
      <c r="F46" s="324"/>
      <c r="G46" s="325"/>
    </row>
    <row r="47" spans="1:7" ht="20.100000000000001" customHeight="1" x14ac:dyDescent="0.3">
      <c r="A47" s="319">
        <f t="shared" si="2"/>
        <v>4</v>
      </c>
      <c r="B47" s="320"/>
      <c r="C47" s="321"/>
      <c r="D47" s="601"/>
      <c r="E47" s="376" t="str">
        <f>'Incarichi Specifici ATA'!E47</f>
        <v>incarico</v>
      </c>
      <c r="F47" s="324"/>
      <c r="G47" s="325"/>
    </row>
    <row r="48" spans="1:7" ht="20.100000000000001" customHeight="1" x14ac:dyDescent="0.3">
      <c r="A48" s="319">
        <f t="shared" si="2"/>
        <v>5</v>
      </c>
      <c r="B48" s="320"/>
      <c r="C48" s="321"/>
      <c r="D48" s="601"/>
      <c r="E48" s="376" t="str">
        <f>'Incarichi Specifici ATA'!E48</f>
        <v>incarico</v>
      </c>
      <c r="F48" s="324"/>
      <c r="G48" s="325"/>
    </row>
    <row r="49" spans="1:7" ht="20.100000000000001" customHeight="1" x14ac:dyDescent="0.3">
      <c r="A49" s="319">
        <f t="shared" si="2"/>
        <v>6</v>
      </c>
      <c r="B49" s="320"/>
      <c r="C49" s="321"/>
      <c r="D49" s="601"/>
      <c r="E49" s="376" t="str">
        <f>'Incarichi Specifici ATA'!E49</f>
        <v>incarico</v>
      </c>
      <c r="F49" s="324"/>
      <c r="G49" s="325"/>
    </row>
    <row r="50" spans="1:7" ht="20.100000000000001" customHeight="1" x14ac:dyDescent="0.3">
      <c r="A50" s="319">
        <f t="shared" si="2"/>
        <v>7</v>
      </c>
      <c r="B50" s="320"/>
      <c r="C50" s="321"/>
      <c r="D50" s="601"/>
      <c r="E50" s="376" t="str">
        <f>'Incarichi Specifici ATA'!E50</f>
        <v>incarico</v>
      </c>
      <c r="F50" s="324"/>
      <c r="G50" s="325"/>
    </row>
    <row r="51" spans="1:7" ht="20.100000000000001" customHeight="1" x14ac:dyDescent="0.3">
      <c r="A51" s="319">
        <f t="shared" si="2"/>
        <v>8</v>
      </c>
      <c r="B51" s="320"/>
      <c r="C51" s="321"/>
      <c r="D51" s="601"/>
      <c r="E51" s="376" t="str">
        <f>'Incarichi Specifici ATA'!E51</f>
        <v>incarico</v>
      </c>
      <c r="F51" s="324"/>
      <c r="G51" s="325"/>
    </row>
    <row r="52" spans="1:7" ht="20.100000000000001" customHeight="1" x14ac:dyDescent="0.3">
      <c r="A52" s="319">
        <f t="shared" si="2"/>
        <v>9</v>
      </c>
      <c r="B52" s="320"/>
      <c r="C52" s="321"/>
      <c r="D52" s="601"/>
      <c r="E52" s="376" t="str">
        <f>'Incarichi Specifici ATA'!E52</f>
        <v>incarico</v>
      </c>
      <c r="F52" s="324"/>
      <c r="G52" s="325"/>
    </row>
    <row r="53" spans="1:7" ht="20.100000000000001" customHeight="1" x14ac:dyDescent="0.3">
      <c r="A53" s="319">
        <f t="shared" si="2"/>
        <v>10</v>
      </c>
      <c r="B53" s="320"/>
      <c r="C53" s="321"/>
      <c r="D53" s="601"/>
      <c r="E53" s="376" t="str">
        <f>'Incarichi Specifici ATA'!E53</f>
        <v>incarico</v>
      </c>
      <c r="F53" s="324"/>
      <c r="G53" s="325"/>
    </row>
    <row r="54" spans="1:7" ht="20.100000000000001" customHeight="1" x14ac:dyDescent="0.3">
      <c r="A54" s="319">
        <f t="shared" si="2"/>
        <v>11</v>
      </c>
      <c r="B54" s="320"/>
      <c r="C54" s="321"/>
      <c r="D54" s="601"/>
      <c r="E54" s="376" t="str">
        <f>'Incarichi Specifici ATA'!E54</f>
        <v>incarico</v>
      </c>
      <c r="F54" s="324"/>
      <c r="G54" s="325"/>
    </row>
    <row r="55" spans="1:7" ht="20.100000000000001" customHeight="1" x14ac:dyDescent="0.3">
      <c r="A55" s="319">
        <f t="shared" si="2"/>
        <v>12</v>
      </c>
      <c r="B55" s="320"/>
      <c r="C55" s="321"/>
      <c r="D55" s="601"/>
      <c r="E55" s="376" t="str">
        <f>'Incarichi Specifici ATA'!E55</f>
        <v>incarico</v>
      </c>
      <c r="F55" s="324"/>
      <c r="G55" s="325"/>
    </row>
    <row r="56" spans="1:7" ht="20.100000000000001" customHeight="1" x14ac:dyDescent="0.3">
      <c r="A56" s="319">
        <f t="shared" si="2"/>
        <v>13</v>
      </c>
      <c r="B56" s="320"/>
      <c r="C56" s="321"/>
      <c r="D56" s="601"/>
      <c r="E56" s="376" t="str">
        <f>'Incarichi Specifici ATA'!E56</f>
        <v>incarico</v>
      </c>
      <c r="F56" s="324"/>
      <c r="G56" s="325"/>
    </row>
    <row r="57" spans="1:7" ht="20.100000000000001" customHeight="1" x14ac:dyDescent="0.3">
      <c r="A57" s="319">
        <f t="shared" si="2"/>
        <v>14</v>
      </c>
      <c r="B57" s="320"/>
      <c r="C57" s="321"/>
      <c r="D57" s="601"/>
      <c r="E57" s="376" t="str">
        <f>'Incarichi Specifici ATA'!E57</f>
        <v>incarico</v>
      </c>
      <c r="F57" s="324"/>
      <c r="G57" s="325"/>
    </row>
    <row r="58" spans="1:7" ht="20.100000000000001" customHeight="1" x14ac:dyDescent="0.3">
      <c r="A58" s="319">
        <f t="shared" si="2"/>
        <v>15</v>
      </c>
      <c r="B58" s="320"/>
      <c r="C58" s="321"/>
      <c r="D58" s="601"/>
      <c r="E58" s="376" t="str">
        <f>'Incarichi Specifici ATA'!E58</f>
        <v>incarico</v>
      </c>
      <c r="F58" s="324"/>
      <c r="G58" s="325"/>
    </row>
    <row r="59" spans="1:7" ht="20.100000000000001" customHeight="1" x14ac:dyDescent="0.3">
      <c r="A59" s="319">
        <f t="shared" si="2"/>
        <v>16</v>
      </c>
      <c r="B59" s="320"/>
      <c r="C59" s="321"/>
      <c r="D59" s="601"/>
      <c r="E59" s="376" t="str">
        <f>'Incarichi Specifici ATA'!E59</f>
        <v>incarico</v>
      </c>
      <c r="F59" s="324"/>
      <c r="G59" s="325"/>
    </row>
    <row r="60" spans="1:7" ht="20.100000000000001" customHeight="1" x14ac:dyDescent="0.3">
      <c r="A60" s="319">
        <f t="shared" si="2"/>
        <v>17</v>
      </c>
      <c r="B60" s="320"/>
      <c r="C60" s="321"/>
      <c r="D60" s="601"/>
      <c r="E60" s="376" t="str">
        <f>'Incarichi Specifici ATA'!E60</f>
        <v>incarico</v>
      </c>
      <c r="F60" s="324"/>
      <c r="G60" s="325"/>
    </row>
    <row r="61" spans="1:7" ht="20.100000000000001" customHeight="1" x14ac:dyDescent="0.3">
      <c r="A61" s="319">
        <f t="shared" si="2"/>
        <v>18</v>
      </c>
      <c r="B61" s="320"/>
      <c r="C61" s="321"/>
      <c r="D61" s="601"/>
      <c r="E61" s="376" t="str">
        <f>'Incarichi Specifici ATA'!E61</f>
        <v>incarico</v>
      </c>
      <c r="F61" s="324"/>
      <c r="G61" s="325"/>
    </row>
    <row r="62" spans="1:7" ht="20.100000000000001" customHeight="1" x14ac:dyDescent="0.3">
      <c r="A62" s="319">
        <f t="shared" si="2"/>
        <v>19</v>
      </c>
      <c r="B62" s="320"/>
      <c r="C62" s="321" t="s">
        <v>46</v>
      </c>
      <c r="D62" s="601"/>
      <c r="E62" s="376" t="str">
        <f>'Incarichi Specifici ATA'!E62</f>
        <v>incarico</v>
      </c>
      <c r="F62" s="324" t="s">
        <v>46</v>
      </c>
      <c r="G62" s="325"/>
    </row>
    <row r="63" spans="1:7" ht="20.100000000000001" customHeight="1" x14ac:dyDescent="0.3">
      <c r="A63" s="319">
        <f t="shared" si="2"/>
        <v>20</v>
      </c>
      <c r="B63" s="320"/>
      <c r="C63" s="321"/>
      <c r="D63" s="601"/>
      <c r="E63" s="376" t="str">
        <f>'Incarichi Specifici ATA'!E63</f>
        <v>incarico</v>
      </c>
      <c r="F63" s="324"/>
      <c r="G63" s="325"/>
    </row>
    <row r="64" spans="1:7" ht="20.100000000000001" customHeight="1" x14ac:dyDescent="0.3">
      <c r="A64" s="319">
        <f t="shared" si="2"/>
        <v>21</v>
      </c>
      <c r="B64" s="320"/>
      <c r="C64" s="321"/>
      <c r="D64" s="601"/>
      <c r="E64" s="376" t="str">
        <f>'Incarichi Specifici ATA'!E64</f>
        <v>incarico</v>
      </c>
      <c r="F64" s="324"/>
      <c r="G64" s="325"/>
    </row>
    <row r="65" spans="1:7" ht="20.100000000000001" customHeight="1" x14ac:dyDescent="0.3">
      <c r="A65" s="319">
        <f t="shared" si="2"/>
        <v>22</v>
      </c>
      <c r="B65" s="320"/>
      <c r="C65" s="321" t="s">
        <v>46</v>
      </c>
      <c r="D65" s="601"/>
      <c r="E65" s="376" t="str">
        <f>'Incarichi Specifici ATA'!E65</f>
        <v>incarico</v>
      </c>
      <c r="F65" s="324" t="s">
        <v>46</v>
      </c>
      <c r="G65" s="325"/>
    </row>
    <row r="66" spans="1:7" ht="20.100000000000001" customHeight="1" x14ac:dyDescent="0.3">
      <c r="A66" s="319">
        <f t="shared" si="2"/>
        <v>23</v>
      </c>
      <c r="B66" s="320"/>
      <c r="C66" s="321"/>
      <c r="D66" s="601"/>
      <c r="E66" s="376" t="str">
        <f>'Incarichi Specifici ATA'!E66</f>
        <v>incarico</v>
      </c>
      <c r="F66" s="324"/>
      <c r="G66" s="325"/>
    </row>
    <row r="67" spans="1:7" ht="20.100000000000001" customHeight="1" x14ac:dyDescent="0.3">
      <c r="A67" s="319">
        <f t="shared" si="2"/>
        <v>24</v>
      </c>
      <c r="B67" s="320"/>
      <c r="C67" s="321"/>
      <c r="D67" s="601"/>
      <c r="E67" s="376" t="str">
        <f>'Incarichi Specifici ATA'!E67</f>
        <v>incarico</v>
      </c>
      <c r="F67" s="324"/>
      <c r="G67" s="325"/>
    </row>
    <row r="68" spans="1:7" ht="20.100000000000001" customHeight="1" thickBot="1" x14ac:dyDescent="0.35">
      <c r="A68" s="326">
        <f t="shared" si="2"/>
        <v>25</v>
      </c>
      <c r="B68" s="327"/>
      <c r="C68" s="328"/>
      <c r="D68" s="602"/>
      <c r="E68" s="377" t="str">
        <f>'Incarichi Specifici ATA'!E68</f>
        <v>incarico</v>
      </c>
      <c r="F68" s="331"/>
      <c r="G68" s="332"/>
    </row>
    <row r="69" spans="1:7" ht="15.75" thickBot="1" x14ac:dyDescent="0.3">
      <c r="A69" s="108"/>
      <c r="B69" s="458"/>
      <c r="C69" s="459"/>
      <c r="D69" s="459"/>
      <c r="E69" s="460"/>
      <c r="F69" s="109"/>
      <c r="G69" s="110">
        <f>SUM(G44:G68)</f>
        <v>0</v>
      </c>
    </row>
    <row r="70" spans="1:7" ht="15.75" thickBot="1" x14ac:dyDescent="0.3">
      <c r="A70" s="111"/>
      <c r="B70" s="461" t="s">
        <v>3</v>
      </c>
      <c r="C70" s="462"/>
      <c r="D70" s="462"/>
      <c r="E70" s="462"/>
      <c r="F70" s="462"/>
      <c r="G70" s="463"/>
    </row>
    <row r="71" spans="1:7" x14ac:dyDescent="0.25">
      <c r="A71" s="112"/>
      <c r="B71" s="113"/>
      <c r="C71" s="112"/>
      <c r="D71" s="112"/>
      <c r="E71" s="114"/>
      <c r="F71" s="114"/>
      <c r="G71" s="114"/>
    </row>
    <row r="72" spans="1:7" x14ac:dyDescent="0.25">
      <c r="A72" s="112"/>
      <c r="B72" s="464" t="s">
        <v>4</v>
      </c>
      <c r="C72" s="464"/>
      <c r="D72" s="464"/>
      <c r="E72" s="464"/>
      <c r="F72" s="112"/>
      <c r="G72" s="139">
        <f>G27+G42+G69</f>
        <v>0</v>
      </c>
    </row>
    <row r="73" spans="1:7" x14ac:dyDescent="0.25">
      <c r="A73" s="112"/>
      <c r="B73" s="112"/>
      <c r="C73" s="112"/>
      <c r="D73" s="112"/>
      <c r="E73" s="112"/>
      <c r="F73" s="112"/>
      <c r="G73" s="140"/>
    </row>
    <row r="74" spans="1:7" x14ac:dyDescent="0.25">
      <c r="A74" s="115"/>
      <c r="B74" s="465" t="s">
        <v>124</v>
      </c>
      <c r="C74" s="465"/>
      <c r="D74" s="465"/>
      <c r="E74" s="465"/>
      <c r="F74" s="112"/>
      <c r="G74" s="140"/>
    </row>
    <row r="75" spans="1:7" x14ac:dyDescent="0.25">
      <c r="A75" s="115"/>
      <c r="B75" s="466" t="s">
        <v>159</v>
      </c>
      <c r="C75" s="466"/>
      <c r="D75" s="466"/>
      <c r="E75" s="466"/>
      <c r="F75" s="116"/>
      <c r="G75" s="141">
        <f>'MOF 2023-24'!I9</f>
        <v>0</v>
      </c>
    </row>
    <row r="76" spans="1:7" x14ac:dyDescent="0.25">
      <c r="A76" s="117"/>
      <c r="B76" s="466" t="s">
        <v>160</v>
      </c>
      <c r="C76" s="466"/>
      <c r="D76" s="466"/>
      <c r="E76" s="466"/>
      <c r="F76" s="118"/>
      <c r="G76" s="141">
        <f>G72</f>
        <v>0</v>
      </c>
    </row>
    <row r="77" spans="1:7" x14ac:dyDescent="0.25">
      <c r="A77" s="119"/>
      <c r="B77" s="451" t="s">
        <v>118</v>
      </c>
      <c r="C77" s="451"/>
      <c r="D77" s="451"/>
      <c r="E77" s="451"/>
      <c r="F77" s="120"/>
      <c r="G77" s="124">
        <f>G75-G76</f>
        <v>0</v>
      </c>
    </row>
    <row r="78" spans="1:7" x14ac:dyDescent="0.25">
      <c r="A78" s="115"/>
      <c r="B78" s="121"/>
      <c r="C78" s="112"/>
      <c r="D78" s="115"/>
      <c r="E78" s="115"/>
      <c r="F78" s="115"/>
      <c r="G78" s="122"/>
    </row>
    <row r="79" spans="1:7" x14ac:dyDescent="0.25">
      <c r="A79" s="115"/>
      <c r="B79" s="112"/>
      <c r="C79" s="112"/>
      <c r="D79" s="115"/>
      <c r="E79" s="115"/>
      <c r="F79" s="115"/>
      <c r="G79" s="122"/>
    </row>
    <row r="80" spans="1:7" x14ac:dyDescent="0.25">
      <c r="A80" s="115"/>
      <c r="B80" s="132" t="str">
        <f>'MOF 2023-24'!C28</f>
        <v>Il Direttore SGA</v>
      </c>
      <c r="C80" s="132"/>
      <c r="D80" s="133"/>
      <c r="E80" s="133"/>
      <c r="F80" s="133" t="str">
        <f>'MOF 2023-24'!H28</f>
        <v>Il Dirigente Scolastico</v>
      </c>
      <c r="G80" s="122"/>
    </row>
    <row r="81" spans="1:7" x14ac:dyDescent="0.25">
      <c r="A81" s="115"/>
      <c r="B81" s="112" t="str">
        <f>'MOF 2023-24'!C29</f>
        <v>Nome e Cognome</v>
      </c>
      <c r="C81" s="112"/>
      <c r="D81" s="115"/>
      <c r="E81" s="115"/>
      <c r="F81" s="115" t="str">
        <f>'MOF 2023-24'!H29</f>
        <v>Nome e Cognome</v>
      </c>
      <c r="G81" s="122"/>
    </row>
    <row r="82" spans="1:7" x14ac:dyDescent="0.25">
      <c r="A82" s="115"/>
      <c r="B82" s="112"/>
      <c r="C82" s="112"/>
      <c r="D82" s="115"/>
      <c r="E82" s="115"/>
      <c r="F82" s="115"/>
      <c r="G82" s="122"/>
    </row>
    <row r="83" spans="1:7" x14ac:dyDescent="0.25">
      <c r="A83" s="115"/>
      <c r="B83" s="112"/>
      <c r="C83" s="112"/>
      <c r="D83" s="115"/>
      <c r="E83" s="115"/>
      <c r="F83" s="115"/>
      <c r="G83" s="122"/>
    </row>
    <row r="93" spans="1:7" x14ac:dyDescent="0.25">
      <c r="F93" s="26"/>
      <c r="G93" s="26"/>
    </row>
    <row r="118" spans="4:7" x14ac:dyDescent="0.25">
      <c r="D118" s="126"/>
      <c r="E118" s="126"/>
      <c r="F118" s="126"/>
      <c r="G118" s="126"/>
    </row>
  </sheetData>
  <sheetProtection sheet="1" objects="1" scenarios="1"/>
  <mergeCells count="17">
    <mergeCell ref="B70:G70"/>
    <mergeCell ref="A4:G4"/>
    <mergeCell ref="A5:G5"/>
    <mergeCell ref="A6:G6"/>
    <mergeCell ref="A7:G7"/>
    <mergeCell ref="A8:G8"/>
    <mergeCell ref="A9:G9"/>
    <mergeCell ref="A11:G12"/>
    <mergeCell ref="B13:G13"/>
    <mergeCell ref="B27:E27"/>
    <mergeCell ref="B42:E42"/>
    <mergeCell ref="B69:E69"/>
    <mergeCell ref="B72:E72"/>
    <mergeCell ref="B74:E74"/>
    <mergeCell ref="B75:E75"/>
    <mergeCell ref="B76:E76"/>
    <mergeCell ref="B77:E77"/>
  </mergeCells>
  <printOptions horizontalCentered="1"/>
  <pageMargins left="0.23622047244094491" right="0.23622047244094491" top="0.55118110236220474" bottom="1.5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</vt:i4>
      </vt:variant>
    </vt:vector>
  </HeadingPairs>
  <TitlesOfParts>
    <vt:vector size="16" baseType="lpstr">
      <vt:lpstr>SCELTA CCNL</vt:lpstr>
      <vt:lpstr>IND DSGA</vt:lpstr>
      <vt:lpstr>MOF 2023-24</vt:lpstr>
      <vt:lpstr>FIS ATA</vt:lpstr>
      <vt:lpstr>Incarichi Specifici ATA</vt:lpstr>
      <vt:lpstr>AA</vt:lpstr>
      <vt:lpstr>AT</vt:lpstr>
      <vt:lpstr>CS</vt:lpstr>
      <vt:lpstr>Incarichi Specifici ATA (N)</vt:lpstr>
      <vt:lpstr>Disponibilità CS</vt:lpstr>
      <vt:lpstr>FIS Docenti</vt:lpstr>
      <vt:lpstr>Funzioni strumentali</vt:lpstr>
      <vt:lpstr>Area a rischio</vt:lpstr>
      <vt:lpstr>Ore eccedenti</vt:lpstr>
      <vt:lpstr>Pratica Sportiva</vt:lpstr>
      <vt:lpstr>'FIS Docenti'!Titoli_stampa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FMOF a.s. 2023/24</dc:title>
  <dc:creator>domenico.gattuso@gmail.com;domenico Gattuso</dc:creator>
  <cp:keywords>domenico.gattuso@gmail.com</cp:keywords>
  <cp:lastModifiedBy>Domenico Gattuso</cp:lastModifiedBy>
  <cp:lastPrinted>2023-10-12T11:35:02Z</cp:lastPrinted>
  <dcterms:created xsi:type="dcterms:W3CDTF">2016-12-10T12:11:27Z</dcterms:created>
  <dcterms:modified xsi:type="dcterms:W3CDTF">2023-10-13T13:33:22Z</dcterms:modified>
  <cp:category>FMOF a.s. 2023/24</cp:category>
</cp:coreProperties>
</file>