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domen\Desktop\Domenico\sviluppo\"/>
    </mc:Choice>
  </mc:AlternateContent>
  <xr:revisionPtr revIDLastSave="0" documentId="13_ncr:1_{FDB335B8-181E-41D1-AAD6-274B78A051E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nno 2026" sheetId="3" r:id="rId1"/>
    <sheet name="anno 2027" sheetId="1" r:id="rId2"/>
    <sheet name="RIEPILOGO" sheetId="4" r:id="rId3"/>
    <sheet name="Dati" sheetId="2" state="hidden" r:id="rId4"/>
  </sheets>
  <definedNames>
    <definedName name="_xlnm.Print_Area" localSheetId="0">'anno 2026'!$B$1:$K$70</definedName>
    <definedName name="_xlnm.Print_Area" localSheetId="1">'anno 2027'!$B$1:$K$70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4" l="1"/>
  <c r="G47" i="3"/>
  <c r="G46" i="3"/>
  <c r="F30" i="2"/>
  <c r="F29" i="2"/>
  <c r="I25" i="2"/>
  <c r="J25" i="2" s="1"/>
  <c r="H25" i="2"/>
  <c r="E25" i="2"/>
  <c r="I24" i="2"/>
  <c r="J24" i="2" s="1"/>
  <c r="H24" i="2"/>
  <c r="E24" i="2"/>
  <c r="I23" i="2"/>
  <c r="J23" i="2" s="1"/>
  <c r="H23" i="2"/>
  <c r="E23" i="2"/>
  <c r="I22" i="2"/>
  <c r="J22" i="2" s="1"/>
  <c r="H22" i="2"/>
  <c r="E22" i="2"/>
  <c r="I21" i="2"/>
  <c r="J21" i="2" s="1"/>
  <c r="H21" i="2"/>
  <c r="E21" i="2"/>
  <c r="I20" i="2"/>
  <c r="J20" i="2" s="1"/>
  <c r="H20" i="2"/>
  <c r="E20" i="2"/>
  <c r="G62" i="3"/>
  <c r="G61" i="3"/>
  <c r="G63" i="3" s="1"/>
  <c r="G50" i="3"/>
  <c r="K22" i="3"/>
  <c r="K23" i="3" s="1"/>
  <c r="K18" i="3"/>
  <c r="K17" i="3"/>
  <c r="K16" i="3"/>
  <c r="K15" i="3"/>
  <c r="K14" i="3"/>
  <c r="D10" i="3"/>
  <c r="D9" i="3"/>
  <c r="D8" i="3"/>
  <c r="D7" i="3"/>
  <c r="D11" i="3" s="1"/>
  <c r="G32" i="3" s="1"/>
  <c r="D8" i="1"/>
  <c r="D9" i="1"/>
  <c r="D10" i="1"/>
  <c r="D7" i="1"/>
  <c r="J10" i="2"/>
  <c r="F15" i="2"/>
  <c r="F14" i="2"/>
  <c r="K19" i="3" l="1"/>
  <c r="G48" i="3"/>
  <c r="G49" i="3"/>
  <c r="I32" i="3"/>
  <c r="I33" i="3"/>
  <c r="I64" i="3"/>
  <c r="G64" i="3" s="1"/>
  <c r="I52" i="3"/>
  <c r="G50" i="1"/>
  <c r="K24" i="3" l="1"/>
  <c r="G27" i="3"/>
  <c r="G51" i="3"/>
  <c r="G52" i="3" s="1"/>
  <c r="G57" i="3" s="1"/>
  <c r="I6" i="2"/>
  <c r="J6" i="2" s="1"/>
  <c r="I7" i="2"/>
  <c r="J7" i="2" s="1"/>
  <c r="I8" i="2"/>
  <c r="J8" i="2" s="1"/>
  <c r="I9" i="2"/>
  <c r="J9" i="2" s="1"/>
  <c r="I10" i="2"/>
  <c r="I5" i="2"/>
  <c r="J5" i="2" s="1"/>
  <c r="H6" i="2"/>
  <c r="H7" i="2"/>
  <c r="H8" i="2"/>
  <c r="H9" i="2"/>
  <c r="H10" i="2"/>
  <c r="G33" i="3" l="1"/>
  <c r="G34" i="3" s="1"/>
  <c r="G36" i="3"/>
  <c r="G39" i="3" s="1"/>
  <c r="G28" i="3"/>
  <c r="G29" i="3" s="1"/>
  <c r="G31" i="3"/>
  <c r="H5" i="2"/>
  <c r="E6" i="2"/>
  <c r="E7" i="2"/>
  <c r="E8" i="2"/>
  <c r="E9" i="2"/>
  <c r="E10" i="2"/>
  <c r="E5" i="2"/>
  <c r="K22" i="1"/>
  <c r="K23" i="1" s="1"/>
  <c r="K18" i="1"/>
  <c r="K17" i="1"/>
  <c r="K16" i="1"/>
  <c r="K15" i="1"/>
  <c r="K14" i="1"/>
  <c r="G56" i="3" l="1"/>
  <c r="G58" i="3" s="1"/>
  <c r="G40" i="3"/>
  <c r="G41" i="3" s="1"/>
  <c r="G37" i="3"/>
  <c r="G55" i="3"/>
  <c r="G38" i="3"/>
  <c r="G62" i="1"/>
  <c r="G47" i="1"/>
  <c r="G46" i="1"/>
  <c r="G61" i="1"/>
  <c r="K19" i="1"/>
  <c r="D11" i="1"/>
  <c r="G32" i="1" s="1"/>
  <c r="G27" i="1" l="1"/>
  <c r="C6" i="4"/>
  <c r="I64" i="1"/>
  <c r="G48" i="1"/>
  <c r="G63" i="1"/>
  <c r="K24" i="1"/>
  <c r="I33" i="1"/>
  <c r="I52" i="1"/>
  <c r="I32" i="1"/>
  <c r="G36" i="1" l="1"/>
  <c r="G39" i="1" s="1"/>
  <c r="G31" i="1"/>
  <c r="G33" i="1"/>
  <c r="G34" i="1" s="1"/>
  <c r="G28" i="1"/>
  <c r="G29" i="1" s="1"/>
  <c r="G49" i="1"/>
  <c r="G51" i="1" s="1"/>
  <c r="G52" i="1" s="1"/>
  <c r="G64" i="1"/>
  <c r="G56" i="1" l="1"/>
  <c r="C9" i="4"/>
  <c r="C11" i="4" s="1"/>
  <c r="G57" i="1"/>
  <c r="C10" i="4"/>
  <c r="G55" i="1"/>
  <c r="G38" i="1"/>
  <c r="G40" i="1"/>
  <c r="G37" i="1"/>
  <c r="G58" i="1" l="1"/>
  <c r="G41" i="1"/>
</calcChain>
</file>

<file path=xl/sharedStrings.xml><?xml version="1.0" encoding="utf-8"?>
<sst xmlns="http://schemas.openxmlformats.org/spreadsheetml/2006/main" count="257" uniqueCount="96">
  <si>
    <t>data inizio</t>
  </si>
  <si>
    <t>data fine</t>
  </si>
  <si>
    <t>indennità variabile spettante al DSGA</t>
  </si>
  <si>
    <t>totale indennità DSGA da percepire</t>
  </si>
  <si>
    <t>totale iniziale accantonato</t>
  </si>
  <si>
    <t>-</t>
  </si>
  <si>
    <t>=</t>
  </si>
  <si>
    <t>FUNZIONARIO EQ</t>
  </si>
  <si>
    <t>CALCOLO QUOTA VARIABILE</t>
  </si>
  <si>
    <t>a) Azienda agraria</t>
  </si>
  <si>
    <t>b) Convitti ed educandati annessi</t>
  </si>
  <si>
    <t>c) Istituti verticalizzati ed istituti con almeno due punti di erogazione del servizio scolastico, istituti di secondo grado aggregati e istituti tecnici, professionali e d'arte con laboratori e/o reparti di lavorazione</t>
  </si>
  <si>
    <t>d) Istituzioni non rientranti nelle tipologie di cui alla lettera c)</t>
  </si>
  <si>
    <t>e) Complessità organizzativa valore unitario da moltiplicare per il numero del personale docente e ATA in organico di diritto</t>
  </si>
  <si>
    <t>TOT. QUOTA VARIABILE LORDO DIP.</t>
  </si>
  <si>
    <t>+</t>
  </si>
  <si>
    <t>CALCOLO QUOTA FISSA</t>
  </si>
  <si>
    <t>Quota fissa spettante al D.S.G.A.</t>
  </si>
  <si>
    <t>Compenso individuale accessorio Assistente Amministrativo</t>
  </si>
  <si>
    <t>x</t>
  </si>
  <si>
    <t>TOTALE QUOTA FISSA LORDO DIP.</t>
  </si>
  <si>
    <t>giorni</t>
  </si>
  <si>
    <t>totale indennità sost. DSGA da perc.</t>
  </si>
  <si>
    <t>Indennità di Direzione parte variabile</t>
  </si>
  <si>
    <t>su</t>
  </si>
  <si>
    <r>
      <t xml:space="preserve">Economie </t>
    </r>
    <r>
      <rPr>
        <i/>
        <sz val="11"/>
        <color theme="1"/>
        <rFont val="Calibri"/>
        <family val="2"/>
      </rPr>
      <t>(se in difetto, attendere fondi dopo rilevazione)</t>
    </r>
  </si>
  <si>
    <t>CALCOLO COMPENSI INDENNITA' DI DIREZIONE DSGA E SOSTITUTO DSGA</t>
  </si>
  <si>
    <t>TOTALE INDENNITA' DI DIREZIONE A.S. 2025/26</t>
  </si>
  <si>
    <t>FASCIA</t>
  </si>
  <si>
    <t>RETRIBUZIONE ANNUALE</t>
  </si>
  <si>
    <t>RETRIBUZIONE MENSILE</t>
  </si>
  <si>
    <t>0-8</t>
  </si>
  <si>
    <t>9-14</t>
  </si>
  <si>
    <t>15-20</t>
  </si>
  <si>
    <t>21-27</t>
  </si>
  <si>
    <t>28-34</t>
  </si>
  <si>
    <t>da 35</t>
  </si>
  <si>
    <t>AMMINISTRATIVO</t>
  </si>
  <si>
    <t>STIPENDIO MENSILE</t>
  </si>
  <si>
    <t>PROFILO</t>
  </si>
  <si>
    <t>Funzionario EQ</t>
  </si>
  <si>
    <t>Assistente Amministrativo</t>
  </si>
  <si>
    <t>Differenza stipendiale mensile</t>
  </si>
  <si>
    <t>Data</t>
  </si>
  <si>
    <t>Il Direttore SGA</t>
  </si>
  <si>
    <t>Indennità variabile spettante al DSGA</t>
  </si>
  <si>
    <t>Indennità fissa Sostituto DSGA</t>
  </si>
  <si>
    <t>Indennità variabile Sostituto DSGA</t>
  </si>
  <si>
    <t xml:space="preserve">Indennità spettante al Sostituto DSGA </t>
  </si>
  <si>
    <t>Totale indennità DSGA + Sostituto DSGA</t>
  </si>
  <si>
    <t>Nominativo</t>
  </si>
  <si>
    <t>SOSTITUZIONE</t>
  </si>
  <si>
    <r>
      <t xml:space="preserve">Su posto </t>
    </r>
    <r>
      <rPr>
        <b/>
        <i/>
        <sz val="11"/>
        <color theme="1"/>
        <rFont val="Calibri"/>
        <family val="2"/>
      </rPr>
      <t>non vacante e disponibile</t>
    </r>
  </si>
  <si>
    <t>CALCOLO COMPENSI INDENNITA' DI FUNZIONI SUPERIORI SOSTITUTO DSGA</t>
  </si>
  <si>
    <t>INDENNITA' FUNZIONE SUPERIORE</t>
  </si>
  <si>
    <t>IND. GIORNALIERA</t>
  </si>
  <si>
    <t>IND. ANNUALE</t>
  </si>
  <si>
    <t>CALCOLO RATEO TREDICESIMA</t>
  </si>
  <si>
    <t>Rateo tredicesima</t>
  </si>
  <si>
    <t xml:space="preserve">BENEFICIARIO DI </t>
  </si>
  <si>
    <t>RETRIBUZIONE</t>
  </si>
  <si>
    <t>/13</t>
  </si>
  <si>
    <t>No</t>
  </si>
  <si>
    <t>1°</t>
  </si>
  <si>
    <t>2°</t>
  </si>
  <si>
    <t>Posizione economica</t>
  </si>
  <si>
    <t>RIEPILOGO</t>
  </si>
  <si>
    <t>INDENNITA'</t>
  </si>
  <si>
    <t>Variabile DSGA Titolare</t>
  </si>
  <si>
    <t>Indennità di funzioni superiori Sost. DSGA</t>
  </si>
  <si>
    <t>Totale da accontonare dal FIS</t>
  </si>
  <si>
    <t>Domenico Gattuso - domenico.gattuso@gmail.com</t>
  </si>
  <si>
    <t>Fissa + variabile Sostituto DSGA</t>
  </si>
  <si>
    <t>Differenza rateo tredicesima</t>
  </si>
  <si>
    <t>Differenza stipendiale</t>
  </si>
  <si>
    <t>mensile</t>
  </si>
  <si>
    <t>Francesco Prisco - francesco.prisco9@scuola.istruzione.it</t>
  </si>
  <si>
    <t>Mario Rossi</t>
  </si>
  <si>
    <t>Totale indennità variabile DSGA Titolare</t>
  </si>
  <si>
    <r>
      <t xml:space="preserve">Eventuali </t>
    </r>
    <r>
      <rPr>
        <u/>
        <sz val="11"/>
        <color theme="1"/>
        <rFont val="Calibri"/>
        <family val="2"/>
      </rPr>
      <t xml:space="preserve">nr giorni </t>
    </r>
    <r>
      <rPr>
        <sz val="11"/>
        <color theme="1"/>
        <rFont val="Calibri"/>
        <family val="2"/>
      </rPr>
      <t>di riduzione indennità</t>
    </r>
  </si>
  <si>
    <t>Indennità
Variabile</t>
  </si>
  <si>
    <t>Indennità
Fissa</t>
  </si>
  <si>
    <t>Aggiornato al CCNL Scuola 2025/27 - Nota MIM prot nr 18529 del 12/05/2025 - scenario 2 e 5</t>
  </si>
  <si>
    <t>Realizzato dal Funzionari EQ:</t>
  </si>
  <si>
    <t>ANNO 2027</t>
  </si>
  <si>
    <t>ANNO 2026</t>
  </si>
  <si>
    <t>RIEPILOGO COMPENSI INDENNITA' DI DIREZIONE DSGA E SOSTITUTO DSGA</t>
  </si>
  <si>
    <t>A.S. 2026/2027</t>
  </si>
  <si>
    <t>RIEPILOGO DSGA TITOLARE A.S. 2026/27</t>
  </si>
  <si>
    <t>RIEPILOGO SOSTITUTO DSGA A.S. 2026/27</t>
  </si>
  <si>
    <t>Indennità Variabile da corrispondere al DSGA Titolare a.s. 2026/27</t>
  </si>
  <si>
    <t>Totale indennità da corrispondere al Sostituto DSGA a.s. 2026/27</t>
  </si>
  <si>
    <t>Indennità di funzioni superiori Sostituto DSGA a.s. 2026/27</t>
  </si>
  <si>
    <t>Indennità Fissa + variabile Sostituto DSGA a.s. 2026/27</t>
  </si>
  <si>
    <t>Totale da accontonare nel FIS A.S. 2026/27</t>
  </si>
  <si>
    <t>versione 22/09/2026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</si>
</sst>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12"/>
      <color theme="0"/>
      <name val="Calibri"/>
      <family val="2"/>
    </font>
    <font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0"/>
      <color theme="9" tint="-0.499984740745262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i/>
      <sz val="9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11"/>
      <color theme="0"/>
      <name val="Calibri"/>
      <family val="2"/>
    </font>
    <font>
      <sz val="12"/>
      <color theme="1"/>
      <name val="Calibri"/>
      <family val="2"/>
    </font>
    <font>
      <i/>
      <sz val="11"/>
      <color theme="0"/>
      <name val="Calibri"/>
      <family val="2"/>
    </font>
    <font>
      <u/>
      <sz val="11"/>
      <color theme="1"/>
      <name val="Calibri"/>
      <family val="2"/>
    </font>
    <font>
      <b/>
      <i/>
      <sz val="8"/>
      <color theme="3" tint="9.9978637043366805E-2"/>
      <name val="Century Gothic"/>
      <family val="2"/>
    </font>
    <font>
      <sz val="8"/>
      <color theme="3" tint="9.9978637043366805E-2"/>
      <name val="Century Gothic"/>
      <family val="2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40"/>
      </patternFill>
    </fill>
    <fill>
      <patternFill patternType="solid">
        <fgColor rgb="FFFF0000"/>
        <bgColor indexed="1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theme="6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/>
    <xf numFmtId="0" fontId="4" fillId="0" borderId="0" xfId="0" applyFont="1"/>
    <xf numFmtId="14" fontId="6" fillId="0" borderId="0" xfId="0" applyNumberFormat="1" applyFont="1" applyAlignment="1" applyProtection="1">
      <alignment horizontal="center" vertical="center"/>
      <protection locked="0"/>
    </xf>
    <xf numFmtId="44" fontId="9" fillId="0" borderId="6" xfId="1" applyFont="1" applyFill="1" applyBorder="1" applyAlignment="1" applyProtection="1">
      <alignment vertical="center"/>
    </xf>
    <xf numFmtId="44" fontId="9" fillId="0" borderId="9" xfId="1" applyFont="1" applyFill="1" applyBorder="1" applyAlignment="1" applyProtection="1">
      <alignment vertical="center"/>
    </xf>
    <xf numFmtId="44" fontId="9" fillId="0" borderId="13" xfId="1" applyFont="1" applyFill="1" applyBorder="1" applyAlignment="1" applyProtection="1">
      <alignment vertical="center"/>
    </xf>
    <xf numFmtId="44" fontId="6" fillId="0" borderId="15" xfId="1" applyFont="1" applyFill="1" applyBorder="1" applyAlignment="1" applyProtection="1">
      <alignment vertical="center"/>
    </xf>
    <xf numFmtId="0" fontId="5" fillId="2" borderId="16" xfId="0" quotePrefix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44" fontId="4" fillId="0" borderId="0" xfId="1" applyFont="1"/>
    <xf numFmtId="44" fontId="5" fillId="0" borderId="0" xfId="0" applyNumberFormat="1" applyFont="1"/>
    <xf numFmtId="4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quotePrefix="1" applyFont="1"/>
    <xf numFmtId="8" fontId="5" fillId="0" borderId="0" xfId="0" applyNumberFormat="1" applyFont="1"/>
    <xf numFmtId="0" fontId="5" fillId="0" borderId="0" xfId="0" quotePrefix="1" applyFont="1"/>
    <xf numFmtId="0" fontId="5" fillId="5" borderId="0" xfId="0" applyFont="1" applyFill="1"/>
    <xf numFmtId="44" fontId="5" fillId="5" borderId="0" xfId="0" applyNumberFormat="1" applyFont="1" applyFill="1"/>
    <xf numFmtId="0" fontId="5" fillId="0" borderId="0" xfId="0" applyFont="1" applyAlignment="1">
      <alignment wrapText="1"/>
    </xf>
    <xf numFmtId="0" fontId="13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4" fontId="4" fillId="0" borderId="19" xfId="0" applyNumberFormat="1" applyFont="1" applyBorder="1" applyAlignment="1">
      <alignment horizontal="center"/>
    </xf>
    <xf numFmtId="4" fontId="4" fillId="0" borderId="28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4" fontId="4" fillId="0" borderId="30" xfId="0" applyNumberFormat="1" applyFont="1" applyBorder="1" applyAlignment="1">
      <alignment horizontal="center"/>
    </xf>
    <xf numFmtId="4" fontId="4" fillId="0" borderId="31" xfId="0" applyNumberFormat="1" applyFont="1" applyBorder="1" applyAlignment="1">
      <alignment horizontal="center"/>
    </xf>
    <xf numFmtId="49" fontId="4" fillId="0" borderId="32" xfId="0" applyNumberFormat="1" applyFont="1" applyBorder="1" applyAlignment="1">
      <alignment horizontal="center"/>
    </xf>
    <xf numFmtId="4" fontId="4" fillId="0" borderId="26" xfId="0" applyNumberFormat="1" applyFont="1" applyBorder="1" applyAlignment="1">
      <alignment horizontal="center"/>
    </xf>
    <xf numFmtId="4" fontId="4" fillId="0" borderId="33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5" borderId="0" xfId="0" applyNumberFormat="1" applyFont="1" applyFill="1"/>
    <xf numFmtId="14" fontId="6" fillId="7" borderId="24" xfId="0" applyNumberFormat="1" applyFont="1" applyFill="1" applyBorder="1" applyAlignment="1" applyProtection="1">
      <alignment horizontal="center" vertical="center"/>
      <protection locked="0"/>
    </xf>
    <xf numFmtId="14" fontId="6" fillId="7" borderId="20" xfId="0" applyNumberFormat="1" applyFont="1" applyFill="1" applyBorder="1" applyAlignment="1" applyProtection="1">
      <alignment horizontal="center" vertical="center"/>
      <protection locked="0"/>
    </xf>
    <xf numFmtId="3" fontId="10" fillId="7" borderId="4" xfId="0" applyNumberFormat="1" applyFont="1" applyFill="1" applyBorder="1" applyAlignment="1" applyProtection="1">
      <alignment horizontal="center" vertical="center"/>
      <protection locked="0"/>
    </xf>
    <xf numFmtId="3" fontId="10" fillId="7" borderId="8" xfId="0" applyNumberFormat="1" applyFont="1" applyFill="1" applyBorder="1" applyAlignment="1" applyProtection="1">
      <alignment horizontal="center" vertical="center"/>
      <protection locked="0"/>
    </xf>
    <xf numFmtId="1" fontId="10" fillId="7" borderId="8" xfId="0" applyNumberFormat="1" applyFont="1" applyFill="1" applyBorder="1" applyAlignment="1" applyProtection="1">
      <alignment horizontal="center" vertical="center"/>
      <protection locked="0"/>
    </xf>
    <xf numFmtId="1" fontId="10" fillId="7" borderId="11" xfId="0" applyNumberFormat="1" applyFont="1" applyFill="1" applyBorder="1" applyAlignment="1" applyProtection="1">
      <alignment horizontal="center" vertical="center"/>
      <protection locked="0"/>
    </xf>
    <xf numFmtId="49" fontId="11" fillId="7" borderId="20" xfId="0" applyNumberFormat="1" applyFont="1" applyFill="1" applyBorder="1" applyAlignment="1" applyProtection="1">
      <alignment horizontal="center" vertical="center"/>
      <protection locked="0"/>
    </xf>
    <xf numFmtId="49" fontId="11" fillId="7" borderId="0" xfId="0" applyNumberFormat="1" applyFont="1" applyFill="1" applyAlignment="1" applyProtection="1">
      <alignment horizontal="center" vertical="center"/>
      <protection locked="0"/>
    </xf>
    <xf numFmtId="0" fontId="11" fillId="7" borderId="0" xfId="0" applyFont="1" applyFill="1" applyAlignment="1" applyProtection="1">
      <alignment horizontal="center" vertical="center"/>
      <protection locked="0"/>
    </xf>
    <xf numFmtId="44" fontId="13" fillId="0" borderId="0" xfId="1" applyFont="1"/>
    <xf numFmtId="0" fontId="11" fillId="5" borderId="0" xfId="0" applyFont="1" applyFill="1"/>
    <xf numFmtId="44" fontId="11" fillId="5" borderId="0" xfId="1" applyFont="1" applyFill="1"/>
    <xf numFmtId="0" fontId="5" fillId="0" borderId="0" xfId="0" applyFont="1"/>
    <xf numFmtId="44" fontId="5" fillId="0" borderId="0" xfId="1" applyFont="1" applyFill="1"/>
    <xf numFmtId="0" fontId="0" fillId="0" borderId="0" xfId="0" applyAlignment="1">
      <alignment vertic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0" fontId="13" fillId="0" borderId="0" xfId="0" quotePrefix="1" applyFont="1"/>
    <xf numFmtId="49" fontId="11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/>
    <xf numFmtId="4" fontId="5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5" fillId="0" borderId="41" xfId="0" applyNumberFormat="1" applyFont="1" applyBorder="1" applyAlignment="1">
      <alignment vertical="center"/>
    </xf>
    <xf numFmtId="44" fontId="5" fillId="0" borderId="42" xfId="0" applyNumberFormat="1" applyFont="1" applyBorder="1" applyAlignment="1">
      <alignment vertical="center"/>
    </xf>
    <xf numFmtId="44" fontId="5" fillId="5" borderId="43" xfId="1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4" fontId="9" fillId="0" borderId="37" xfId="1" applyFont="1" applyFill="1" applyBorder="1" applyAlignment="1" applyProtection="1">
      <alignment vertical="center"/>
    </xf>
    <xf numFmtId="44" fontId="9" fillId="0" borderId="48" xfId="1" applyFont="1" applyFill="1" applyBorder="1" applyAlignment="1" applyProtection="1">
      <alignment vertical="center"/>
    </xf>
    <xf numFmtId="44" fontId="6" fillId="0" borderId="50" xfId="1" applyFont="1" applyFill="1" applyBorder="1" applyAlignment="1" applyProtection="1">
      <alignment vertical="center"/>
    </xf>
    <xf numFmtId="44" fontId="12" fillId="0" borderId="53" xfId="1" applyFont="1" applyFill="1" applyBorder="1" applyAlignment="1" applyProtection="1">
      <alignment vertical="center"/>
    </xf>
    <xf numFmtId="0" fontId="16" fillId="0" borderId="19" xfId="0" applyFont="1" applyBorder="1" applyAlignment="1">
      <alignment horizontal="center"/>
    </xf>
    <xf numFmtId="0" fontId="17" fillId="0" borderId="25" xfId="0" applyFont="1" applyBorder="1" applyAlignment="1" applyProtection="1">
      <alignment horizontal="center" vertical="center"/>
      <protection hidden="1"/>
    </xf>
    <xf numFmtId="0" fontId="17" fillId="6" borderId="26" xfId="0" applyFont="1" applyFill="1" applyBorder="1" applyProtection="1">
      <protection locked="0"/>
    </xf>
    <xf numFmtId="0" fontId="17" fillId="6" borderId="19" xfId="0" applyFont="1" applyFill="1" applyBorder="1" applyProtection="1">
      <protection locked="0"/>
    </xf>
    <xf numFmtId="0" fontId="16" fillId="0" borderId="0" xfId="0" applyFont="1" applyAlignment="1">
      <alignment horizontal="center" vertical="center"/>
    </xf>
    <xf numFmtId="0" fontId="18" fillId="0" borderId="0" xfId="0" applyFont="1"/>
    <xf numFmtId="0" fontId="19" fillId="4" borderId="40" xfId="0" applyFont="1" applyFill="1" applyBorder="1" applyAlignment="1">
      <alignment horizontal="center" vertical="center"/>
    </xf>
    <xf numFmtId="0" fontId="20" fillId="0" borderId="0" xfId="0" applyFont="1"/>
    <xf numFmtId="8" fontId="5" fillId="5" borderId="0" xfId="0" applyNumberFormat="1" applyFont="1" applyFill="1"/>
    <xf numFmtId="7" fontId="21" fillId="0" borderId="0" xfId="1" applyNumberFormat="1" applyFont="1"/>
    <xf numFmtId="164" fontId="0" fillId="0" borderId="28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3" fontId="9" fillId="6" borderId="19" xfId="0" applyNumberFormat="1" applyFont="1" applyFill="1" applyBorder="1" applyAlignment="1" applyProtection="1">
      <alignment horizontal="center" vertical="center" wrapText="1"/>
      <protection locked="0"/>
    </xf>
    <xf numFmtId="44" fontId="11" fillId="0" borderId="0" xfId="1" applyFont="1" applyFill="1" applyBorder="1" applyAlignment="1" applyProtection="1">
      <alignment horizontal="right" vertical="center"/>
    </xf>
    <xf numFmtId="44" fontId="4" fillId="0" borderId="0" xfId="0" quotePrefix="1" applyNumberFormat="1" applyFont="1"/>
    <xf numFmtId="0" fontId="23" fillId="0" borderId="0" xfId="0" applyFont="1" applyAlignment="1">
      <alignment horizontal="left"/>
    </xf>
    <xf numFmtId="0" fontId="19" fillId="4" borderId="54" xfId="0" applyFont="1" applyFill="1" applyBorder="1" applyAlignment="1">
      <alignment horizontal="center" vertical="center"/>
    </xf>
    <xf numFmtId="0" fontId="4" fillId="6" borderId="0" xfId="0" applyFont="1" applyFill="1"/>
    <xf numFmtId="0" fontId="2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9" fillId="0" borderId="39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6" fillId="0" borderId="49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2" fillId="0" borderId="51" xfId="0" applyFont="1" applyBorder="1" applyAlignment="1">
      <alignment vertical="center"/>
    </xf>
    <xf numFmtId="0" fontId="12" fillId="0" borderId="52" xfId="0" applyFont="1" applyBorder="1" applyAlignment="1">
      <alignment vertic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19" fillId="4" borderId="54" xfId="0" applyFont="1" applyFill="1" applyBorder="1" applyAlignment="1">
      <alignment horizontal="center" vertical="center"/>
    </xf>
    <xf numFmtId="0" fontId="19" fillId="4" borderId="40" xfId="0" applyFont="1" applyFill="1" applyBorder="1" applyAlignment="1">
      <alignment horizontal="center" vertical="center"/>
    </xf>
    <xf numFmtId="4" fontId="5" fillId="0" borderId="55" xfId="0" applyNumberFormat="1" applyFont="1" applyBorder="1" applyAlignment="1">
      <alignment horizontal="left" vertical="center"/>
    </xf>
    <xf numFmtId="4" fontId="5" fillId="0" borderId="56" xfId="0" applyNumberFormat="1" applyFont="1" applyBorder="1" applyAlignment="1">
      <alignment horizontal="left" vertical="center"/>
    </xf>
    <xf numFmtId="4" fontId="5" fillId="0" borderId="57" xfId="0" applyNumberFormat="1" applyFont="1" applyBorder="1" applyAlignment="1">
      <alignment horizontal="left" vertical="center"/>
    </xf>
    <xf numFmtId="4" fontId="5" fillId="0" borderId="42" xfId="0" applyNumberFormat="1" applyFont="1" applyBorder="1" applyAlignment="1">
      <alignment horizontal="left" vertical="center"/>
    </xf>
    <xf numFmtId="4" fontId="5" fillId="5" borderId="58" xfId="0" applyNumberFormat="1" applyFont="1" applyFill="1" applyBorder="1" applyAlignment="1">
      <alignment horizontal="left" vertical="center"/>
    </xf>
    <xf numFmtId="4" fontId="5" fillId="5" borderId="43" xfId="0" applyNumberFormat="1" applyFont="1" applyFill="1" applyBorder="1" applyAlignment="1">
      <alignment horizontal="left" vertical="center"/>
    </xf>
    <xf numFmtId="0" fontId="5" fillId="0" borderId="34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4" fontId="9" fillId="0" borderId="5" xfId="1" applyFont="1" applyFill="1" applyBorder="1" applyAlignment="1" applyProtection="1">
      <alignment vertical="center"/>
    </xf>
    <xf numFmtId="0" fontId="9" fillId="0" borderId="7" xfId="0" applyFont="1" applyBorder="1" applyAlignment="1">
      <alignment horizontal="left" vertical="center" wrapText="1"/>
    </xf>
    <xf numFmtId="44" fontId="9" fillId="0" borderId="8" xfId="1" applyFont="1" applyFill="1" applyBorder="1" applyAlignment="1" applyProtection="1">
      <alignment vertical="center"/>
    </xf>
    <xf numFmtId="0" fontId="9" fillId="0" borderId="10" xfId="0" applyFont="1" applyBorder="1" applyAlignment="1">
      <alignment horizontal="left" vertical="center" wrapText="1"/>
    </xf>
    <xf numFmtId="44" fontId="9" fillId="0" borderId="12" xfId="1" applyFont="1" applyFill="1" applyBorder="1" applyAlignment="1" applyProtection="1">
      <alignment vertical="center"/>
    </xf>
    <xf numFmtId="0" fontId="11" fillId="0" borderId="14" xfId="0" applyFont="1" applyBorder="1" applyAlignment="1">
      <alignment vertical="center" wrapText="1"/>
    </xf>
    <xf numFmtId="0" fontId="8" fillId="4" borderId="45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/>
    </xf>
    <xf numFmtId="4" fontId="4" fillId="0" borderId="60" xfId="0" applyNumberFormat="1" applyFont="1" applyBorder="1" applyAlignment="1">
      <alignment horizontal="center"/>
    </xf>
    <xf numFmtId="4" fontId="4" fillId="0" borderId="61" xfId="0" applyNumberFormat="1" applyFont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2" fontId="0" fillId="0" borderId="28" xfId="0" applyNumberFormat="1" applyBorder="1"/>
    <xf numFmtId="4" fontId="4" fillId="0" borderId="59" xfId="0" applyNumberFormat="1" applyFont="1" applyBorder="1" applyAlignment="1">
      <alignment horizontal="center"/>
    </xf>
    <xf numFmtId="2" fontId="0" fillId="0" borderId="31" xfId="0" applyNumberFormat="1" applyBorder="1"/>
    <xf numFmtId="2" fontId="0" fillId="0" borderId="33" xfId="0" applyNumberFormat="1" applyBorder="1"/>
    <xf numFmtId="0" fontId="5" fillId="2" borderId="62" xfId="0" applyFont="1" applyFill="1" applyBorder="1" applyAlignment="1">
      <alignment horizontal="center"/>
    </xf>
    <xf numFmtId="0" fontId="5" fillId="2" borderId="63" xfId="0" applyFont="1" applyFill="1" applyBorder="1" applyAlignment="1">
      <alignment horizontal="center"/>
    </xf>
    <xf numFmtId="0" fontId="5" fillId="2" borderId="64" xfId="0" applyFont="1" applyFill="1" applyBorder="1" applyAlignment="1">
      <alignment horizontal="center"/>
    </xf>
    <xf numFmtId="0" fontId="25" fillId="0" borderId="0" xfId="0" applyFont="1"/>
    <xf numFmtId="4" fontId="9" fillId="0" borderId="22" xfId="0" applyNumberFormat="1" applyFont="1" applyFill="1" applyBorder="1" applyAlignment="1" applyProtection="1">
      <alignment horizontal="center" vertical="center" wrapText="1"/>
    </xf>
    <xf numFmtId="4" fontId="14" fillId="0" borderId="57" xfId="0" applyNumberFormat="1" applyFont="1" applyBorder="1" applyAlignment="1">
      <alignment vertical="center"/>
    </xf>
    <xf numFmtId="44" fontId="14" fillId="0" borderId="42" xfId="0" applyNumberFormat="1" applyFont="1" applyBorder="1" applyAlignment="1">
      <alignment vertical="center"/>
    </xf>
    <xf numFmtId="8" fontId="14" fillId="0" borderId="42" xfId="0" applyNumberFormat="1" applyFont="1" applyBorder="1" applyAlignment="1">
      <alignment vertical="center"/>
    </xf>
    <xf numFmtId="4" fontId="14" fillId="0" borderId="65" xfId="0" applyNumberFormat="1" applyFont="1" applyBorder="1" applyAlignment="1">
      <alignment vertical="center"/>
    </xf>
    <xf numFmtId="44" fontId="14" fillId="0" borderId="65" xfId="0" applyNumberFormat="1" applyFont="1" applyBorder="1" applyAlignment="1">
      <alignment vertical="center"/>
    </xf>
    <xf numFmtId="4" fontId="5" fillId="0" borderId="46" xfId="0" applyNumberFormat="1" applyFont="1" applyBorder="1" applyAlignment="1">
      <alignment vertical="center"/>
    </xf>
    <xf numFmtId="8" fontId="5" fillId="0" borderId="46" xfId="0" applyNumberFormat="1" applyFont="1" applyBorder="1" applyAlignment="1">
      <alignment vertical="center"/>
    </xf>
    <xf numFmtId="4" fontId="5" fillId="5" borderId="54" xfId="0" applyNumberFormat="1" applyFont="1" applyFill="1" applyBorder="1" applyAlignment="1">
      <alignment vertical="center"/>
    </xf>
    <xf numFmtId="44" fontId="5" fillId="5" borderId="40" xfId="1" applyFont="1" applyFill="1" applyBorder="1" applyAlignment="1">
      <alignment vertical="center"/>
    </xf>
    <xf numFmtId="0" fontId="11" fillId="8" borderId="54" xfId="0" applyFont="1" applyFill="1" applyBorder="1" applyAlignment="1">
      <alignment horizontal="center" vertical="center"/>
    </xf>
    <xf numFmtId="44" fontId="11" fillId="8" borderId="4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/>
    <xf numFmtId="44" fontId="4" fillId="0" borderId="0" xfId="0" applyNumberFormat="1" applyFont="1" applyFill="1"/>
  </cellXfs>
  <cellStyles count="2">
    <cellStyle name="Normale" xfId="0" builtinId="0"/>
    <cellStyle name="Valuta" xfId="1" builtinId="4"/>
  </cellStyles>
  <dxfs count="16"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  <dxf>
      <font>
        <b val="0"/>
        <condense val="0"/>
        <extend val="0"/>
        <color indexed="8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458932</xdr:colOff>
      <xdr:row>27</xdr:row>
      <xdr:rowOff>69272</xdr:rowOff>
    </xdr:from>
    <xdr:to>
      <xdr:col>3</xdr:col>
      <xdr:colOff>684068</xdr:colOff>
      <xdr:row>27</xdr:row>
      <xdr:rowOff>138545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A08FAFC1-1B0F-41FD-A8FA-8BB3D5BE339C}"/>
            </a:ext>
          </a:extLst>
        </xdr:cNvPr>
        <xdr:cNvSpPr/>
      </xdr:nvSpPr>
      <xdr:spPr>
        <a:xfrm>
          <a:off x="2432512" y="5662352"/>
          <a:ext cx="225136" cy="69273"/>
        </a:xfrm>
        <a:prstGeom prst="rightArrow">
          <a:avLst/>
        </a:prstGeom>
        <a:solidFill>
          <a:srgbClr val="FF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34636</xdr:colOff>
      <xdr:row>25</xdr:row>
      <xdr:rowOff>190499</xdr:rowOff>
    </xdr:from>
    <xdr:to>
      <xdr:col>3</xdr:col>
      <xdr:colOff>432955</xdr:colOff>
      <xdr:row>32</xdr:row>
      <xdr:rowOff>173181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4B1D3E7-E3C1-4BE3-BCCF-131BE7F7D11F}"/>
            </a:ext>
          </a:extLst>
        </xdr:cNvPr>
        <xdr:cNvSpPr txBox="1">
          <a:spLocks noChangeArrowheads="1"/>
        </xdr:cNvSpPr>
      </xdr:nvSpPr>
      <xdr:spPr bwMode="auto">
        <a:xfrm>
          <a:off x="286096" y="5410199"/>
          <a:ext cx="2120439" cy="12704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it-IT" sz="900" b="1" i="1" u="none" strike="noStrike" baseline="0">
              <a:solidFill>
                <a:srgbClr val="000000"/>
              </a:solidFill>
              <a:latin typeface="Aptos Narrow"/>
            </a:rPr>
            <a:t>Situazioni di assenza per le quali non spetta l'indennità di direzione al DSGA, quali: </a:t>
          </a: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assenze per malattia pari o inferiori a 15 giorni, nella misura di un trentesimo per ciascun giorno di malattia, aspettativa per motivi di studio, lavoro, famiglia; congedo biennale ex D. Lgs. n. 151/2001; sciopero; sospensioni disciplinari; assenze</a:t>
          </a:r>
        </a:p>
        <a:p>
          <a:pPr algn="l" rtl="0">
            <a:defRPr sz="1000"/>
          </a:pP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ingiustificate.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458932</xdr:colOff>
      <xdr:row>27</xdr:row>
      <xdr:rowOff>69272</xdr:rowOff>
    </xdr:from>
    <xdr:to>
      <xdr:col>3</xdr:col>
      <xdr:colOff>684068</xdr:colOff>
      <xdr:row>27</xdr:row>
      <xdr:rowOff>138545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5CE6AFF9-ABF5-2AB1-8002-F1436FF5451E}"/>
            </a:ext>
          </a:extLst>
        </xdr:cNvPr>
        <xdr:cNvSpPr/>
      </xdr:nvSpPr>
      <xdr:spPr>
        <a:xfrm>
          <a:off x="2389909" y="5948795"/>
          <a:ext cx="225136" cy="69273"/>
        </a:xfrm>
        <a:prstGeom prst="rightArrow">
          <a:avLst/>
        </a:prstGeom>
        <a:solidFill>
          <a:srgbClr val="FF0000"/>
        </a:solidFill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34636</xdr:colOff>
      <xdr:row>25</xdr:row>
      <xdr:rowOff>190499</xdr:rowOff>
    </xdr:from>
    <xdr:to>
      <xdr:col>3</xdr:col>
      <xdr:colOff>432955</xdr:colOff>
      <xdr:row>32</xdr:row>
      <xdr:rowOff>173181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F739E2DC-BFF6-DB2D-3DCB-6858166D7368}"/>
            </a:ext>
          </a:extLst>
        </xdr:cNvPr>
        <xdr:cNvSpPr txBox="1">
          <a:spLocks noChangeArrowheads="1"/>
        </xdr:cNvSpPr>
      </xdr:nvSpPr>
      <xdr:spPr bwMode="auto">
        <a:xfrm>
          <a:off x="285750" y="5689022"/>
          <a:ext cx="2078182" cy="131618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it-IT" sz="900" b="1" i="1" u="none" strike="noStrike" baseline="0">
              <a:solidFill>
                <a:srgbClr val="000000"/>
              </a:solidFill>
              <a:latin typeface="Aptos Narrow"/>
            </a:rPr>
            <a:t>Situazioni di assenza per le quali non spetta l'indennità di direzione al DSGA, quali: </a:t>
          </a: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assenze per malattia pari o inferiori a 15 giorni, nella misura di un trentesimo per ciascun giorno di malattia, aspettativa per motivi di studio, lavoro, famiglia; congedo biennale ex D. Lgs. n. 151/2001; sciopero; sospensioni disciplinari; assenze</a:t>
          </a:r>
        </a:p>
        <a:p>
          <a:pPr algn="l" rtl="0">
            <a:defRPr sz="1000"/>
          </a:pPr>
          <a:r>
            <a:rPr lang="it-IT" sz="900" b="0" i="1" u="none" strike="noStrike" baseline="0">
              <a:solidFill>
                <a:srgbClr val="000000"/>
              </a:solidFill>
              <a:latin typeface="Aptos Narrow"/>
            </a:rPr>
            <a:t>ingiustificate.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DA0D-3FE5-415B-A5DE-389D1CA4259C}">
  <sheetPr>
    <pageSetUpPr fitToPage="1"/>
  </sheetPr>
  <dimension ref="A1:K74"/>
  <sheetViews>
    <sheetView showGridLines="0" topLeftCell="A42" zoomScale="110" zoomScaleNormal="110" workbookViewId="0">
      <selection activeCell="H7" sqref="H7"/>
    </sheetView>
  </sheetViews>
  <sheetFormatPr defaultColWidth="9.109375" defaultRowHeight="14.4" x14ac:dyDescent="0.3"/>
  <cols>
    <col min="1" max="1" width="3.6640625" style="2" customWidth="1"/>
    <col min="2" max="3" width="12.5546875" style="2" customWidth="1"/>
    <col min="4" max="4" width="10.5546875" style="2" customWidth="1"/>
    <col min="5" max="5" width="38.6640625" style="2" customWidth="1"/>
    <col min="6" max="6" width="5.6640625" style="2" customWidth="1"/>
    <col min="7" max="7" width="18.5546875" style="2" bestFit="1" customWidth="1"/>
    <col min="8" max="8" width="7.109375" style="2" bestFit="1" customWidth="1"/>
    <col min="9" max="9" width="4.77734375" style="2" customWidth="1"/>
    <col min="10" max="10" width="6.109375" style="2" customWidth="1"/>
    <col min="11" max="11" width="12.44140625" style="2" bestFit="1" customWidth="1"/>
    <col min="12" max="16384" width="9.109375" style="2"/>
  </cols>
  <sheetData>
    <row r="1" spans="2:11" ht="18" x14ac:dyDescent="0.35">
      <c r="B1" s="1" t="s">
        <v>26</v>
      </c>
      <c r="H1" s="48" t="s">
        <v>85</v>
      </c>
    </row>
    <row r="2" spans="2:11" x14ac:dyDescent="0.3">
      <c r="B2" s="21" t="s">
        <v>82</v>
      </c>
    </row>
    <row r="3" spans="2:11" x14ac:dyDescent="0.3">
      <c r="B3" s="21" t="s">
        <v>52</v>
      </c>
    </row>
    <row r="4" spans="2:11" x14ac:dyDescent="0.3">
      <c r="B4" s="21"/>
    </row>
    <row r="5" spans="2:11" x14ac:dyDescent="0.3">
      <c r="B5" s="114" t="s">
        <v>51</v>
      </c>
      <c r="C5" s="114"/>
      <c r="D5" s="114"/>
      <c r="E5" s="114"/>
      <c r="F5" s="24"/>
    </row>
    <row r="6" spans="2:11" x14ac:dyDescent="0.3">
      <c r="B6" s="72" t="s">
        <v>0</v>
      </c>
      <c r="C6" s="72" t="s">
        <v>1</v>
      </c>
      <c r="D6" s="72" t="s">
        <v>21</v>
      </c>
      <c r="E6" s="72" t="s">
        <v>50</v>
      </c>
      <c r="F6" s="84"/>
    </row>
    <row r="7" spans="2:11" x14ac:dyDescent="0.3">
      <c r="B7" s="36">
        <v>46266</v>
      </c>
      <c r="C7" s="36">
        <v>46387</v>
      </c>
      <c r="D7" s="73">
        <f>DAYS360(B7,C7,FALSE)</f>
        <v>120</v>
      </c>
      <c r="E7" s="74" t="s">
        <v>77</v>
      </c>
      <c r="F7" s="85"/>
    </row>
    <row r="8" spans="2:11" x14ac:dyDescent="0.3">
      <c r="B8" s="37"/>
      <c r="C8" s="37"/>
      <c r="D8" s="73">
        <f t="shared" ref="D8:D10" si="0">DAYS360(B8,C8,FALSE)</f>
        <v>0</v>
      </c>
      <c r="E8" s="75"/>
      <c r="F8" s="85"/>
    </row>
    <row r="9" spans="2:11" x14ac:dyDescent="0.3">
      <c r="B9" s="37"/>
      <c r="C9" s="37"/>
      <c r="D9" s="73">
        <f t="shared" si="0"/>
        <v>0</v>
      </c>
      <c r="E9" s="75"/>
      <c r="F9" s="85"/>
    </row>
    <row r="10" spans="2:11" x14ac:dyDescent="0.3">
      <c r="B10" s="37"/>
      <c r="C10" s="37"/>
      <c r="D10" s="73">
        <f t="shared" si="0"/>
        <v>0</v>
      </c>
      <c r="E10" s="75"/>
      <c r="F10" s="85"/>
    </row>
    <row r="11" spans="2:11" x14ac:dyDescent="0.3">
      <c r="B11" s="3"/>
      <c r="C11" s="3"/>
      <c r="D11" s="76">
        <f>SUM(D7:D10)</f>
        <v>120</v>
      </c>
      <c r="E11" s="77"/>
      <c r="F11" s="77"/>
    </row>
    <row r="12" spans="2:11" ht="15" thickBot="1" x14ac:dyDescent="0.35"/>
    <row r="13" spans="2:11" ht="16.2" thickBot="1" x14ac:dyDescent="0.35">
      <c r="B13" s="115" t="s">
        <v>80</v>
      </c>
      <c r="C13" s="117" t="s">
        <v>8</v>
      </c>
      <c r="D13" s="117"/>
      <c r="E13" s="117"/>
      <c r="F13" s="117"/>
      <c r="G13" s="117"/>
      <c r="H13" s="117"/>
      <c r="I13" s="117"/>
      <c r="J13" s="117"/>
      <c r="K13" s="117"/>
    </row>
    <row r="14" spans="2:11" ht="15" thickBot="1" x14ac:dyDescent="0.35">
      <c r="B14" s="116"/>
      <c r="C14" s="118" t="s">
        <v>9</v>
      </c>
      <c r="D14" s="118"/>
      <c r="E14" s="118"/>
      <c r="F14" s="118"/>
      <c r="G14" s="118"/>
      <c r="H14" s="38">
        <v>0</v>
      </c>
      <c r="I14" s="119">
        <v>1342</v>
      </c>
      <c r="J14" s="119"/>
      <c r="K14" s="4">
        <f>ROUND(H14*I14,2)</f>
        <v>0</v>
      </c>
    </row>
    <row r="15" spans="2:11" ht="15" thickBot="1" x14ac:dyDescent="0.35">
      <c r="B15" s="116"/>
      <c r="C15" s="120" t="s">
        <v>10</v>
      </c>
      <c r="D15" s="120"/>
      <c r="E15" s="120"/>
      <c r="F15" s="120"/>
      <c r="G15" s="120"/>
      <c r="H15" s="39">
        <v>0</v>
      </c>
      <c r="I15" s="121">
        <v>902</v>
      </c>
      <c r="J15" s="121"/>
      <c r="K15" s="5">
        <f>ROUND(H15*I15,2)</f>
        <v>0</v>
      </c>
    </row>
    <row r="16" spans="2:11" ht="30" customHeight="1" thickBot="1" x14ac:dyDescent="0.35">
      <c r="B16" s="116"/>
      <c r="C16" s="120" t="s">
        <v>11</v>
      </c>
      <c r="D16" s="120"/>
      <c r="E16" s="120"/>
      <c r="F16" s="120"/>
      <c r="G16" s="120"/>
      <c r="H16" s="39">
        <v>1</v>
      </c>
      <c r="I16" s="121">
        <v>825</v>
      </c>
      <c r="J16" s="121"/>
      <c r="K16" s="5">
        <f>ROUND(H16*I16,2)</f>
        <v>825</v>
      </c>
    </row>
    <row r="17" spans="2:11" ht="21" customHeight="1" thickBot="1" x14ac:dyDescent="0.35">
      <c r="B17" s="116"/>
      <c r="C17" s="120" t="s">
        <v>12</v>
      </c>
      <c r="D17" s="120"/>
      <c r="E17" s="120"/>
      <c r="F17" s="120"/>
      <c r="G17" s="120"/>
      <c r="H17" s="40">
        <v>0</v>
      </c>
      <c r="I17" s="121">
        <v>715</v>
      </c>
      <c r="J17" s="121"/>
      <c r="K17" s="5">
        <f>ROUND(H17*I17,2)</f>
        <v>0</v>
      </c>
    </row>
    <row r="18" spans="2:11" ht="27" customHeight="1" thickBot="1" x14ac:dyDescent="0.35">
      <c r="B18" s="116"/>
      <c r="C18" s="122" t="s">
        <v>13</v>
      </c>
      <c r="D18" s="122"/>
      <c r="E18" s="122"/>
      <c r="F18" s="122"/>
      <c r="G18" s="122"/>
      <c r="H18" s="41">
        <v>100</v>
      </c>
      <c r="I18" s="123">
        <v>34.5</v>
      </c>
      <c r="J18" s="123"/>
      <c r="K18" s="6">
        <f>ROUND(H18*I18,2)</f>
        <v>3450</v>
      </c>
    </row>
    <row r="19" spans="2:11" ht="21.75" customHeight="1" thickBot="1" x14ac:dyDescent="0.35">
      <c r="B19" s="116"/>
      <c r="C19" s="124" t="s">
        <v>14</v>
      </c>
      <c r="D19" s="124"/>
      <c r="E19" s="124"/>
      <c r="F19" s="124"/>
      <c r="G19" s="124"/>
      <c r="H19" s="124"/>
      <c r="I19" s="124"/>
      <c r="J19" s="124"/>
      <c r="K19" s="7">
        <f>ROUND(K14+K15+K16+K17+K18,2)</f>
        <v>4275</v>
      </c>
    </row>
    <row r="20" spans="2:11" ht="16.2" thickBot="1" x14ac:dyDescent="0.35">
      <c r="B20" s="8"/>
      <c r="C20" s="125" t="s">
        <v>16</v>
      </c>
      <c r="D20" s="126"/>
      <c r="E20" s="126"/>
      <c r="F20" s="126"/>
      <c r="G20" s="126"/>
      <c r="H20" s="126"/>
      <c r="I20" s="126"/>
      <c r="J20" s="126"/>
      <c r="K20" s="126"/>
    </row>
    <row r="21" spans="2:11" x14ac:dyDescent="0.3">
      <c r="B21" s="104" t="s">
        <v>81</v>
      </c>
      <c r="C21" s="94" t="s">
        <v>17</v>
      </c>
      <c r="D21" s="95"/>
      <c r="E21" s="95"/>
      <c r="F21" s="95"/>
      <c r="G21" s="95"/>
      <c r="H21" s="96"/>
      <c r="I21" s="96"/>
      <c r="J21" s="96"/>
      <c r="K21" s="68">
        <v>3031.9</v>
      </c>
    </row>
    <row r="22" spans="2:11" x14ac:dyDescent="0.3">
      <c r="B22" s="104"/>
      <c r="C22" s="97" t="s">
        <v>18</v>
      </c>
      <c r="D22" s="98"/>
      <c r="E22" s="98"/>
      <c r="F22" s="98"/>
      <c r="G22" s="98"/>
      <c r="H22" s="141">
        <v>97.8</v>
      </c>
      <c r="I22" s="9" t="s">
        <v>19</v>
      </c>
      <c r="J22" s="10">
        <v>12</v>
      </c>
      <c r="K22" s="69">
        <f>H22*J22</f>
        <v>1173.5999999999999</v>
      </c>
    </row>
    <row r="23" spans="2:11" x14ac:dyDescent="0.3">
      <c r="B23" s="104"/>
      <c r="C23" s="99" t="s">
        <v>20</v>
      </c>
      <c r="D23" s="100"/>
      <c r="E23" s="100"/>
      <c r="F23" s="100"/>
      <c r="G23" s="100"/>
      <c r="H23" s="101"/>
      <c r="I23" s="101"/>
      <c r="J23" s="101"/>
      <c r="K23" s="70">
        <f>K21-K22</f>
        <v>1858.3000000000002</v>
      </c>
    </row>
    <row r="24" spans="2:11" ht="15" thickBot="1" x14ac:dyDescent="0.35">
      <c r="B24" s="105"/>
      <c r="C24" s="102" t="s">
        <v>27</v>
      </c>
      <c r="D24" s="103"/>
      <c r="E24" s="103"/>
      <c r="F24" s="103"/>
      <c r="G24" s="103"/>
      <c r="H24" s="103"/>
      <c r="I24" s="103"/>
      <c r="J24" s="103"/>
      <c r="K24" s="71">
        <f>K19+K23</f>
        <v>6133.3</v>
      </c>
    </row>
    <row r="26" spans="2:11" x14ac:dyDescent="0.3">
      <c r="G26" s="11"/>
    </row>
    <row r="27" spans="2:11" x14ac:dyDescent="0.3">
      <c r="E27" s="155" t="s">
        <v>45</v>
      </c>
      <c r="F27" s="155"/>
      <c r="G27" s="156">
        <f>K19</f>
        <v>4275</v>
      </c>
      <c r="H27" s="13" t="s">
        <v>15</v>
      </c>
    </row>
    <row r="28" spans="2:11" x14ac:dyDescent="0.3">
      <c r="E28" s="2" t="s">
        <v>79</v>
      </c>
      <c r="F28" s="86">
        <v>0</v>
      </c>
      <c r="G28" s="87">
        <f>(G27/360)*F28</f>
        <v>0</v>
      </c>
      <c r="H28" s="88" t="s">
        <v>5</v>
      </c>
    </row>
    <row r="29" spans="2:11" x14ac:dyDescent="0.3">
      <c r="E29" s="18" t="s">
        <v>78</v>
      </c>
      <c r="F29" s="18"/>
      <c r="G29" s="19">
        <f>G27-G28</f>
        <v>4275</v>
      </c>
      <c r="H29" s="13" t="s">
        <v>6</v>
      </c>
    </row>
    <row r="31" spans="2:11" hidden="1" x14ac:dyDescent="0.3">
      <c r="E31" s="2" t="s">
        <v>23</v>
      </c>
      <c r="G31" s="13">
        <f>G26+G27</f>
        <v>4275</v>
      </c>
    </row>
    <row r="32" spans="2:11" x14ac:dyDescent="0.3">
      <c r="E32" s="2" t="s">
        <v>46</v>
      </c>
      <c r="G32" s="13">
        <f>(K23/360)*D11</f>
        <v>619.43333333333339</v>
      </c>
      <c r="H32" s="67" t="s">
        <v>24</v>
      </c>
      <c r="I32" s="66">
        <f>D11</f>
        <v>120</v>
      </c>
      <c r="J32" s="66" t="s">
        <v>21</v>
      </c>
    </row>
    <row r="33" spans="1:11" x14ac:dyDescent="0.3">
      <c r="E33" s="2" t="s">
        <v>47</v>
      </c>
      <c r="G33" s="13">
        <f>(G27/360)*D11</f>
        <v>1425</v>
      </c>
      <c r="H33" s="67" t="s">
        <v>24</v>
      </c>
      <c r="I33" s="66">
        <f>D11</f>
        <v>120</v>
      </c>
      <c r="J33" s="66" t="s">
        <v>21</v>
      </c>
    </row>
    <row r="34" spans="1:11" x14ac:dyDescent="0.3">
      <c r="E34" s="46" t="s">
        <v>48</v>
      </c>
      <c r="F34" s="46"/>
      <c r="G34" s="47">
        <f>G32+G33</f>
        <v>2044.4333333333334</v>
      </c>
      <c r="I34" s="66"/>
      <c r="J34" s="66"/>
    </row>
    <row r="36" spans="1:11" hidden="1" x14ac:dyDescent="0.3">
      <c r="E36" s="18" t="s">
        <v>2</v>
      </c>
      <c r="F36" s="18"/>
      <c r="G36" s="19">
        <f>G27</f>
        <v>4275</v>
      </c>
    </row>
    <row r="37" spans="1:11" x14ac:dyDescent="0.3">
      <c r="E37" s="48" t="s">
        <v>49</v>
      </c>
      <c r="F37" s="48"/>
      <c r="G37" s="49">
        <f>G29+G34</f>
        <v>6319.4333333333334</v>
      </c>
    </row>
    <row r="38" spans="1:11" hidden="1" x14ac:dyDescent="0.3">
      <c r="E38" s="2" t="s">
        <v>4</v>
      </c>
      <c r="G38" s="13">
        <f>G29</f>
        <v>4275</v>
      </c>
      <c r="H38" s="15"/>
    </row>
    <row r="39" spans="1:11" hidden="1" x14ac:dyDescent="0.3">
      <c r="E39" s="2" t="s">
        <v>3</v>
      </c>
      <c r="G39" s="13">
        <f>G36</f>
        <v>4275</v>
      </c>
      <c r="H39" s="17" t="s">
        <v>5</v>
      </c>
    </row>
    <row r="40" spans="1:11" hidden="1" x14ac:dyDescent="0.3">
      <c r="E40" s="2" t="s">
        <v>22</v>
      </c>
      <c r="G40" s="13">
        <f>G34</f>
        <v>2044.4333333333334</v>
      </c>
      <c r="H40" s="17" t="s">
        <v>5</v>
      </c>
    </row>
    <row r="41" spans="1:11" ht="28.8" hidden="1" x14ac:dyDescent="0.3">
      <c r="E41" s="20" t="s">
        <v>25</v>
      </c>
      <c r="F41" s="20"/>
      <c r="G41" s="16">
        <f>G38-G39-G40</f>
        <v>-2044.4333333333334</v>
      </c>
      <c r="H41" s="17" t="s">
        <v>6</v>
      </c>
    </row>
    <row r="44" spans="1:11" ht="18" x14ac:dyDescent="0.35">
      <c r="B44" s="1" t="s">
        <v>53</v>
      </c>
    </row>
    <row r="45" spans="1:11" x14ac:dyDescent="0.3">
      <c r="B45" s="93" t="s">
        <v>39</v>
      </c>
      <c r="C45" s="93"/>
      <c r="D45" s="24" t="s">
        <v>28</v>
      </c>
      <c r="E45" s="14"/>
      <c r="F45" s="14"/>
      <c r="G45" s="24" t="s">
        <v>38</v>
      </c>
    </row>
    <row r="46" spans="1:11" x14ac:dyDescent="0.3">
      <c r="B46" s="59" t="s">
        <v>40</v>
      </c>
      <c r="D46" s="34" t="s">
        <v>31</v>
      </c>
      <c r="G46" s="11">
        <f>Dati!H20</f>
        <v>2211.4408333333336</v>
      </c>
    </row>
    <row r="47" spans="1:11" ht="15.6" x14ac:dyDescent="0.3">
      <c r="B47" s="59" t="s">
        <v>41</v>
      </c>
      <c r="D47" s="42" t="s">
        <v>33</v>
      </c>
      <c r="G47" s="11">
        <f>IF(D47=Dati!C20,(Dati!E20),IF(D47=Dati!C21,(Dati!E21),IF(D47=Dati!C22,(Dati!E22),IF(D47=Dati!C23,(Dati!E23),IF(D47=Dati!C24,(Dati!E24),IF(D47=Dati!C25,(Dati!E25),0))))))</f>
        <v>1978.5974999999999</v>
      </c>
      <c r="K47" s="79"/>
    </row>
    <row r="48" spans="1:11" x14ac:dyDescent="0.3">
      <c r="A48" s="14" t="s">
        <v>15</v>
      </c>
      <c r="B48" s="21" t="s">
        <v>74</v>
      </c>
      <c r="C48" s="21"/>
      <c r="D48" s="21"/>
      <c r="E48" s="21"/>
      <c r="F48" s="21"/>
      <c r="G48" s="45">
        <f>G46-G47</f>
        <v>232.8433333333337</v>
      </c>
      <c r="H48" s="66" t="s">
        <v>75</v>
      </c>
      <c r="I48" s="14"/>
    </row>
    <row r="49" spans="1:10" x14ac:dyDescent="0.3">
      <c r="A49" s="14" t="s">
        <v>15</v>
      </c>
      <c r="B49" s="21" t="s">
        <v>73</v>
      </c>
      <c r="C49" s="21"/>
      <c r="D49" s="21"/>
      <c r="E49" s="21"/>
      <c r="F49" s="21"/>
      <c r="G49" s="45">
        <f>(G48/12)</f>
        <v>19.403611111111143</v>
      </c>
      <c r="H49" s="66" t="s">
        <v>75</v>
      </c>
      <c r="I49" s="14"/>
    </row>
    <row r="50" spans="1:10" x14ac:dyDescent="0.3">
      <c r="A50" s="14" t="s">
        <v>5</v>
      </c>
      <c r="B50" s="57" t="s">
        <v>65</v>
      </c>
      <c r="C50" s="21"/>
      <c r="D50" s="42" t="s">
        <v>62</v>
      </c>
      <c r="E50" s="21"/>
      <c r="F50" s="21"/>
      <c r="G50" s="45">
        <f>IF(D50=Dati!D13,(Dati!E13),IF(D50=Dati!D14,(Dati!F14),IF(D50=Dati!D15,(Dati!F15),0)))</f>
        <v>0</v>
      </c>
      <c r="H50" s="66" t="s">
        <v>75</v>
      </c>
      <c r="I50" s="14"/>
    </row>
    <row r="51" spans="1:10" x14ac:dyDescent="0.3">
      <c r="A51" s="14"/>
      <c r="B51" s="57"/>
      <c r="C51" s="21"/>
      <c r="D51" s="58"/>
      <c r="E51" s="21"/>
      <c r="F51" s="21"/>
      <c r="G51" s="81">
        <f>((G48/30)*I52)+((G49/30)*I52)-((G50/30)*I52)</f>
        <v>1008.9877777777793</v>
      </c>
    </row>
    <row r="52" spans="1:10" x14ac:dyDescent="0.3">
      <c r="E52" s="35" t="s">
        <v>69</v>
      </c>
      <c r="F52" s="35"/>
      <c r="G52" s="80">
        <f>IF(G51&gt;0,G51,0)</f>
        <v>1008.9877777777793</v>
      </c>
      <c r="H52" s="67" t="s">
        <v>24</v>
      </c>
      <c r="I52" s="67">
        <f>D11</f>
        <v>120</v>
      </c>
      <c r="J52" s="66" t="s">
        <v>21</v>
      </c>
    </row>
    <row r="53" spans="1:10" x14ac:dyDescent="0.3">
      <c r="E53" s="60"/>
      <c r="F53" s="60"/>
      <c r="G53" s="12"/>
      <c r="H53" s="14"/>
      <c r="I53" s="14"/>
    </row>
    <row r="54" spans="1:10" s="61" customFormat="1" ht="18" hidden="1" customHeight="1" thickBot="1" x14ac:dyDescent="0.35">
      <c r="E54" s="106" t="s">
        <v>66</v>
      </c>
      <c r="F54" s="107"/>
      <c r="G54" s="78" t="s">
        <v>67</v>
      </c>
      <c r="H54" s="62"/>
      <c r="I54" s="62"/>
    </row>
    <row r="55" spans="1:10" s="61" customFormat="1" ht="18" hidden="1" customHeight="1" x14ac:dyDescent="0.3">
      <c r="E55" s="108" t="s">
        <v>68</v>
      </c>
      <c r="F55" s="109"/>
      <c r="G55" s="63">
        <f>G29</f>
        <v>4275</v>
      </c>
      <c r="H55" s="62"/>
      <c r="I55" s="62"/>
    </row>
    <row r="56" spans="1:10" s="61" customFormat="1" ht="18" hidden="1" customHeight="1" x14ac:dyDescent="0.3">
      <c r="E56" s="110" t="s">
        <v>72</v>
      </c>
      <c r="F56" s="111"/>
      <c r="G56" s="64">
        <f>G34</f>
        <v>2044.4333333333334</v>
      </c>
    </row>
    <row r="57" spans="1:10" s="61" customFormat="1" ht="18" hidden="1" customHeight="1" x14ac:dyDescent="0.3">
      <c r="E57" s="110" t="s">
        <v>69</v>
      </c>
      <c r="F57" s="111"/>
      <c r="G57" s="64">
        <f>G52</f>
        <v>1008.9877777777793</v>
      </c>
    </row>
    <row r="58" spans="1:10" s="61" customFormat="1" ht="18" hidden="1" customHeight="1" thickBot="1" x14ac:dyDescent="0.35">
      <c r="E58" s="112" t="s">
        <v>70</v>
      </c>
      <c r="F58" s="113"/>
      <c r="G58" s="65">
        <f>SUM(G55:G57)</f>
        <v>7328.4211111111126</v>
      </c>
    </row>
    <row r="59" spans="1:10" ht="18" hidden="1" x14ac:dyDescent="0.35">
      <c r="B59" s="1" t="s">
        <v>57</v>
      </c>
    </row>
    <row r="60" spans="1:10" hidden="1" x14ac:dyDescent="0.3">
      <c r="B60" s="93" t="s">
        <v>39</v>
      </c>
      <c r="C60" s="93"/>
      <c r="D60" s="24" t="s">
        <v>28</v>
      </c>
      <c r="E60" s="14"/>
      <c r="F60" s="14"/>
      <c r="G60" s="24" t="s">
        <v>38</v>
      </c>
    </row>
    <row r="61" spans="1:10" hidden="1" x14ac:dyDescent="0.3">
      <c r="B61" s="2" t="s">
        <v>40</v>
      </c>
      <c r="D61" s="34" t="s">
        <v>31</v>
      </c>
      <c r="G61" s="11">
        <f>Dati!H5</f>
        <v>2249.2608333333333</v>
      </c>
    </row>
    <row r="62" spans="1:10" hidden="1" x14ac:dyDescent="0.3">
      <c r="B62" s="2" t="s">
        <v>41</v>
      </c>
      <c r="D62" s="42" t="s">
        <v>32</v>
      </c>
      <c r="G62" s="11">
        <f>IF(D62=Dati!C5,(Dati!E5),IF(D62=Dati!C6,(Dati!E6),IF(D62=Dati!C7,(Dati!E7),IF(D62=Dati!C8,(Dati!E8),IF(D62=Dati!C9,(Dati!E9),IF(D62=Dati!C10,(Dati!E10),0))))))</f>
        <v>1885.2933333333333</v>
      </c>
    </row>
    <row r="63" spans="1:10" hidden="1" x14ac:dyDescent="0.3">
      <c r="B63" s="21" t="s">
        <v>42</v>
      </c>
      <c r="C63" s="21"/>
      <c r="D63" s="21"/>
      <c r="E63" s="21"/>
      <c r="F63" s="21"/>
      <c r="G63" s="45">
        <f>G61-G62</f>
        <v>363.96749999999997</v>
      </c>
    </row>
    <row r="64" spans="1:10" hidden="1" x14ac:dyDescent="0.3">
      <c r="E64" s="35" t="s">
        <v>58</v>
      </c>
      <c r="F64" s="35"/>
      <c r="G64" s="19">
        <f>G63/360*I64</f>
        <v>121.32249999999999</v>
      </c>
      <c r="H64" s="14" t="s">
        <v>24</v>
      </c>
      <c r="I64" s="14">
        <f>D11</f>
        <v>120</v>
      </c>
      <c r="J64" s="2" t="s">
        <v>21</v>
      </c>
    </row>
    <row r="68" spans="2:7" x14ac:dyDescent="0.3">
      <c r="B68" s="58" t="s">
        <v>43</v>
      </c>
      <c r="C68" s="91"/>
      <c r="G68" s="44" t="s">
        <v>44</v>
      </c>
    </row>
    <row r="69" spans="2:7" x14ac:dyDescent="0.3">
      <c r="G69" s="43"/>
    </row>
    <row r="71" spans="2:7" x14ac:dyDescent="0.3">
      <c r="B71" s="89" t="s">
        <v>83</v>
      </c>
    </row>
    <row r="72" spans="2:7" x14ac:dyDescent="0.3">
      <c r="B72" s="92" t="s">
        <v>71</v>
      </c>
    </row>
    <row r="73" spans="2:7" hidden="1" x14ac:dyDescent="0.3">
      <c r="B73" s="92" t="s">
        <v>76</v>
      </c>
    </row>
    <row r="74" spans="2:7" x14ac:dyDescent="0.3">
      <c r="B74" s="92" t="s">
        <v>95</v>
      </c>
    </row>
  </sheetData>
  <mergeCells count="27">
    <mergeCell ref="B60:C60"/>
    <mergeCell ref="B45:C45"/>
    <mergeCell ref="E54:F54"/>
    <mergeCell ref="E55:F55"/>
    <mergeCell ref="E56:F56"/>
    <mergeCell ref="E57:F57"/>
    <mergeCell ref="E58:F58"/>
    <mergeCell ref="I17:J17"/>
    <mergeCell ref="C18:G18"/>
    <mergeCell ref="I18:J18"/>
    <mergeCell ref="C19:J19"/>
    <mergeCell ref="C20:K20"/>
    <mergeCell ref="B21:B24"/>
    <mergeCell ref="C21:J21"/>
    <mergeCell ref="C22:G22"/>
    <mergeCell ref="C23:J23"/>
    <mergeCell ref="C24:J24"/>
    <mergeCell ref="B5:E5"/>
    <mergeCell ref="B13:B19"/>
    <mergeCell ref="C13:K13"/>
    <mergeCell ref="C14:G14"/>
    <mergeCell ref="I14:J14"/>
    <mergeCell ref="C15:G15"/>
    <mergeCell ref="I15:J15"/>
    <mergeCell ref="C16:G16"/>
    <mergeCell ref="I16:J16"/>
    <mergeCell ref="C17:G17"/>
  </mergeCells>
  <conditionalFormatting sqref="B68">
    <cfRule type="cellIs" dxfId="15" priority="5" stopIfTrue="1" operator="greaterThan">
      <formula>0</formula>
    </cfRule>
  </conditionalFormatting>
  <conditionalFormatting sqref="B7:C11">
    <cfRule type="cellIs" dxfId="14" priority="7" stopIfTrue="1" operator="greaterThan">
      <formula>0</formula>
    </cfRule>
  </conditionalFormatting>
  <conditionalFormatting sqref="D47">
    <cfRule type="cellIs" dxfId="13" priority="6" stopIfTrue="1" operator="greaterThan">
      <formula>0</formula>
    </cfRule>
  </conditionalFormatting>
  <conditionalFormatting sqref="D50:D51">
    <cfRule type="cellIs" dxfId="12" priority="1" stopIfTrue="1" operator="greaterThan">
      <formula>0</formula>
    </cfRule>
  </conditionalFormatting>
  <conditionalFormatting sqref="D62">
    <cfRule type="cellIs" dxfId="11" priority="2" stopIfTrue="1" operator="greaterThan">
      <formula>0</formula>
    </cfRule>
  </conditionalFormatting>
  <conditionalFormatting sqref="G28">
    <cfRule type="cellIs" dxfId="10" priority="3" stopIfTrue="1" operator="greaterThan">
      <formula>0</formula>
    </cfRule>
  </conditionalFormatting>
  <conditionalFormatting sqref="G68:G69">
    <cfRule type="cellIs" dxfId="9" priority="4" stopIfTrue="1" operator="greaterThan">
      <formula>0</formula>
    </cfRule>
  </conditionalFormatting>
  <conditionalFormatting sqref="H14:H18">
    <cfRule type="cellIs" dxfId="8" priority="8" stopIfTrue="1" operator="greaterThan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77" orientation="portrait" r:id="rId1"/>
  <ignoredErrors>
    <ignoredError sqref="G37" 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FED0B1-14FD-4555-B869-4C6B6F2E4E44}">
          <x14:formula1>
            <xm:f>Dati!$D$13:$D$15</xm:f>
          </x14:formula1>
          <xm:sqref>D50</xm:sqref>
        </x14:dataValidation>
        <x14:dataValidation type="list" allowBlank="1" showInputMessage="1" showErrorMessage="1" xr:uid="{437598D7-BAD4-4283-AF9D-B5D542882BEF}">
          <x14:formula1>
            <xm:f>Dati!$C$5:$C$10</xm:f>
          </x14:formula1>
          <xm:sqref>D47 D62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74"/>
  <sheetViews>
    <sheetView showGridLines="0" topLeftCell="A45" zoomScale="110" zoomScaleNormal="110" workbookViewId="0">
      <selection activeCell="K21" sqref="K21"/>
    </sheetView>
  </sheetViews>
  <sheetFormatPr defaultColWidth="9.109375" defaultRowHeight="14.4" x14ac:dyDescent="0.3"/>
  <cols>
    <col min="1" max="1" width="3.6640625" style="2" customWidth="1"/>
    <col min="2" max="3" width="12.5546875" style="2" customWidth="1"/>
    <col min="4" max="4" width="10.5546875" style="2" customWidth="1"/>
    <col min="5" max="5" width="38.6640625" style="2" customWidth="1"/>
    <col min="6" max="6" width="5.6640625" style="2" customWidth="1"/>
    <col min="7" max="7" width="18.5546875" style="2" bestFit="1" customWidth="1"/>
    <col min="8" max="8" width="7.109375" style="2" bestFit="1" customWidth="1"/>
    <col min="9" max="9" width="4.77734375" style="2" customWidth="1"/>
    <col min="10" max="10" width="6.109375" style="2" customWidth="1"/>
    <col min="11" max="11" width="12.44140625" style="2" bestFit="1" customWidth="1"/>
    <col min="12" max="16384" width="9.109375" style="2"/>
  </cols>
  <sheetData>
    <row r="1" spans="2:11" ht="18" x14ac:dyDescent="0.35">
      <c r="B1" s="1" t="s">
        <v>26</v>
      </c>
      <c r="H1" s="48" t="s">
        <v>84</v>
      </c>
    </row>
    <row r="2" spans="2:11" x14ac:dyDescent="0.3">
      <c r="B2" s="21" t="s">
        <v>82</v>
      </c>
    </row>
    <row r="3" spans="2:11" x14ac:dyDescent="0.3">
      <c r="B3" s="21" t="s">
        <v>52</v>
      </c>
    </row>
    <row r="4" spans="2:11" x14ac:dyDescent="0.3">
      <c r="B4" s="21"/>
    </row>
    <row r="5" spans="2:11" x14ac:dyDescent="0.3">
      <c r="B5" s="114" t="s">
        <v>51</v>
      </c>
      <c r="C5" s="114"/>
      <c r="D5" s="114"/>
      <c r="E5" s="114"/>
      <c r="F5" s="24"/>
    </row>
    <row r="6" spans="2:11" x14ac:dyDescent="0.3">
      <c r="B6" s="72" t="s">
        <v>0</v>
      </c>
      <c r="C6" s="72" t="s">
        <v>1</v>
      </c>
      <c r="D6" s="72" t="s">
        <v>21</v>
      </c>
      <c r="E6" s="72" t="s">
        <v>50</v>
      </c>
      <c r="F6" s="84"/>
    </row>
    <row r="7" spans="2:11" x14ac:dyDescent="0.3">
      <c r="B7" s="36">
        <v>46388</v>
      </c>
      <c r="C7" s="36">
        <v>46630</v>
      </c>
      <c r="D7" s="73">
        <f>DAYS360(B7,C7,FALSE)</f>
        <v>240</v>
      </c>
      <c r="E7" s="74" t="s">
        <v>77</v>
      </c>
      <c r="F7" s="85"/>
    </row>
    <row r="8" spans="2:11" x14ac:dyDescent="0.3">
      <c r="B8" s="37"/>
      <c r="C8" s="37"/>
      <c r="D8" s="73">
        <f t="shared" ref="D8:D10" si="0">DAYS360(B8,C8,FALSE)</f>
        <v>0</v>
      </c>
      <c r="E8" s="75"/>
      <c r="F8" s="85"/>
    </row>
    <row r="9" spans="2:11" x14ac:dyDescent="0.3">
      <c r="B9" s="37"/>
      <c r="C9" s="37"/>
      <c r="D9" s="73">
        <f t="shared" si="0"/>
        <v>0</v>
      </c>
      <c r="E9" s="75"/>
      <c r="F9" s="85"/>
    </row>
    <row r="10" spans="2:11" x14ac:dyDescent="0.3">
      <c r="B10" s="37"/>
      <c r="C10" s="37"/>
      <c r="D10" s="73">
        <f t="shared" si="0"/>
        <v>0</v>
      </c>
      <c r="E10" s="75"/>
      <c r="F10" s="85"/>
    </row>
    <row r="11" spans="2:11" x14ac:dyDescent="0.3">
      <c r="B11" s="3"/>
      <c r="C11" s="3"/>
      <c r="D11" s="76">
        <f>SUM(D7:D10)</f>
        <v>240</v>
      </c>
      <c r="E11" s="77"/>
      <c r="F11" s="77"/>
    </row>
    <row r="12" spans="2:11" ht="15" thickBot="1" x14ac:dyDescent="0.35"/>
    <row r="13" spans="2:11" ht="16.2" thickBot="1" x14ac:dyDescent="0.35">
      <c r="B13" s="115" t="s">
        <v>80</v>
      </c>
      <c r="C13" s="117" t="s">
        <v>8</v>
      </c>
      <c r="D13" s="117"/>
      <c r="E13" s="117"/>
      <c r="F13" s="117"/>
      <c r="G13" s="117"/>
      <c r="H13" s="117"/>
      <c r="I13" s="117"/>
      <c r="J13" s="117"/>
      <c r="K13" s="117"/>
    </row>
    <row r="14" spans="2:11" ht="15" thickBot="1" x14ac:dyDescent="0.35">
      <c r="B14" s="116"/>
      <c r="C14" s="118" t="s">
        <v>9</v>
      </c>
      <c r="D14" s="118"/>
      <c r="E14" s="118"/>
      <c r="F14" s="118"/>
      <c r="G14" s="118"/>
      <c r="H14" s="38">
        <v>0</v>
      </c>
      <c r="I14" s="119">
        <v>1342</v>
      </c>
      <c r="J14" s="119"/>
      <c r="K14" s="4">
        <f>ROUND(H14*I14,2)</f>
        <v>0</v>
      </c>
    </row>
    <row r="15" spans="2:11" ht="15" thickBot="1" x14ac:dyDescent="0.35">
      <c r="B15" s="116"/>
      <c r="C15" s="120" t="s">
        <v>10</v>
      </c>
      <c r="D15" s="120"/>
      <c r="E15" s="120"/>
      <c r="F15" s="120"/>
      <c r="G15" s="120"/>
      <c r="H15" s="39">
        <v>0</v>
      </c>
      <c r="I15" s="121">
        <v>902</v>
      </c>
      <c r="J15" s="121"/>
      <c r="K15" s="5">
        <f>ROUND(H15*I15,2)</f>
        <v>0</v>
      </c>
    </row>
    <row r="16" spans="2:11" ht="30" customHeight="1" thickBot="1" x14ac:dyDescent="0.35">
      <c r="B16" s="116"/>
      <c r="C16" s="120" t="s">
        <v>11</v>
      </c>
      <c r="D16" s="120"/>
      <c r="E16" s="120"/>
      <c r="F16" s="120"/>
      <c r="G16" s="120"/>
      <c r="H16" s="39">
        <v>1</v>
      </c>
      <c r="I16" s="121">
        <v>825</v>
      </c>
      <c r="J16" s="121"/>
      <c r="K16" s="5">
        <f>ROUND(H16*I16,2)</f>
        <v>825</v>
      </c>
    </row>
    <row r="17" spans="2:11" ht="21" customHeight="1" thickBot="1" x14ac:dyDescent="0.35">
      <c r="B17" s="116"/>
      <c r="C17" s="120" t="s">
        <v>12</v>
      </c>
      <c r="D17" s="120"/>
      <c r="E17" s="120"/>
      <c r="F17" s="120"/>
      <c r="G17" s="120"/>
      <c r="H17" s="40">
        <v>0</v>
      </c>
      <c r="I17" s="121">
        <v>715</v>
      </c>
      <c r="J17" s="121"/>
      <c r="K17" s="5">
        <f>ROUND(H17*I17,2)</f>
        <v>0</v>
      </c>
    </row>
    <row r="18" spans="2:11" ht="27" customHeight="1" thickBot="1" x14ac:dyDescent="0.35">
      <c r="B18" s="116"/>
      <c r="C18" s="122" t="s">
        <v>13</v>
      </c>
      <c r="D18" s="122"/>
      <c r="E18" s="122"/>
      <c r="F18" s="122"/>
      <c r="G18" s="122"/>
      <c r="H18" s="41">
        <v>100</v>
      </c>
      <c r="I18" s="123">
        <v>34.5</v>
      </c>
      <c r="J18" s="123"/>
      <c r="K18" s="6">
        <f>ROUND(H18*I18,2)</f>
        <v>3450</v>
      </c>
    </row>
    <row r="19" spans="2:11" ht="21.75" customHeight="1" thickBot="1" x14ac:dyDescent="0.35">
      <c r="B19" s="116"/>
      <c r="C19" s="124" t="s">
        <v>14</v>
      </c>
      <c r="D19" s="124"/>
      <c r="E19" s="124"/>
      <c r="F19" s="124"/>
      <c r="G19" s="124"/>
      <c r="H19" s="124"/>
      <c r="I19" s="124"/>
      <c r="J19" s="124"/>
      <c r="K19" s="7">
        <f>ROUND(K14+K15+K16+K17+K18,2)</f>
        <v>4275</v>
      </c>
    </row>
    <row r="20" spans="2:11" ht="16.2" thickBot="1" x14ac:dyDescent="0.35">
      <c r="B20" s="8"/>
      <c r="C20" s="125" t="s">
        <v>16</v>
      </c>
      <c r="D20" s="126"/>
      <c r="E20" s="126"/>
      <c r="F20" s="126"/>
      <c r="G20" s="126"/>
      <c r="H20" s="126"/>
      <c r="I20" s="126"/>
      <c r="J20" s="126"/>
      <c r="K20" s="126"/>
    </row>
    <row r="21" spans="2:11" x14ac:dyDescent="0.3">
      <c r="B21" s="104" t="s">
        <v>81</v>
      </c>
      <c r="C21" s="94" t="s">
        <v>17</v>
      </c>
      <c r="D21" s="95"/>
      <c r="E21" s="95"/>
      <c r="F21" s="95"/>
      <c r="G21" s="95"/>
      <c r="H21" s="96"/>
      <c r="I21" s="96"/>
      <c r="J21" s="96"/>
      <c r="K21" s="68">
        <v>3229</v>
      </c>
    </row>
    <row r="22" spans="2:11" x14ac:dyDescent="0.3">
      <c r="B22" s="104"/>
      <c r="C22" s="97" t="s">
        <v>18</v>
      </c>
      <c r="D22" s="98"/>
      <c r="E22" s="98"/>
      <c r="F22" s="98"/>
      <c r="G22" s="98"/>
      <c r="H22" s="141">
        <v>104.2</v>
      </c>
      <c r="I22" s="9" t="s">
        <v>19</v>
      </c>
      <c r="J22" s="10">
        <v>12</v>
      </c>
      <c r="K22" s="69">
        <f>H22*J22</f>
        <v>1250.4000000000001</v>
      </c>
    </row>
    <row r="23" spans="2:11" x14ac:dyDescent="0.3">
      <c r="B23" s="104"/>
      <c r="C23" s="99" t="s">
        <v>20</v>
      </c>
      <c r="D23" s="100"/>
      <c r="E23" s="100"/>
      <c r="F23" s="100"/>
      <c r="G23" s="100"/>
      <c r="H23" s="101"/>
      <c r="I23" s="101"/>
      <c r="J23" s="101"/>
      <c r="K23" s="70">
        <f>K21-K22</f>
        <v>1978.6</v>
      </c>
    </row>
    <row r="24" spans="2:11" ht="15" thickBot="1" x14ac:dyDescent="0.35">
      <c r="B24" s="105"/>
      <c r="C24" s="102" t="s">
        <v>27</v>
      </c>
      <c r="D24" s="103"/>
      <c r="E24" s="103"/>
      <c r="F24" s="103"/>
      <c r="G24" s="103"/>
      <c r="H24" s="103"/>
      <c r="I24" s="103"/>
      <c r="J24" s="103"/>
      <c r="K24" s="71">
        <f>K19+K23</f>
        <v>6253.6</v>
      </c>
    </row>
    <row r="26" spans="2:11" x14ac:dyDescent="0.3">
      <c r="G26" s="11"/>
    </row>
    <row r="27" spans="2:11" x14ac:dyDescent="0.3">
      <c r="E27" s="155" t="s">
        <v>45</v>
      </c>
      <c r="F27" s="155"/>
      <c r="G27" s="156">
        <f>K19</f>
        <v>4275</v>
      </c>
      <c r="H27" s="13" t="s">
        <v>15</v>
      </c>
    </row>
    <row r="28" spans="2:11" x14ac:dyDescent="0.3">
      <c r="E28" s="2" t="s">
        <v>79</v>
      </c>
      <c r="F28" s="86">
        <v>0</v>
      </c>
      <c r="G28" s="87">
        <f>(G27/360)*F28</f>
        <v>0</v>
      </c>
      <c r="H28" s="88" t="s">
        <v>5</v>
      </c>
    </row>
    <row r="29" spans="2:11" x14ac:dyDescent="0.3">
      <c r="E29" s="18" t="s">
        <v>78</v>
      </c>
      <c r="F29" s="18"/>
      <c r="G29" s="19">
        <f>G27-G28</f>
        <v>4275</v>
      </c>
      <c r="H29" s="13" t="s">
        <v>6</v>
      </c>
    </row>
    <row r="31" spans="2:11" hidden="1" x14ac:dyDescent="0.3">
      <c r="E31" s="2" t="s">
        <v>23</v>
      </c>
      <c r="G31" s="13">
        <f>G26+G27</f>
        <v>4275</v>
      </c>
    </row>
    <row r="32" spans="2:11" x14ac:dyDescent="0.3">
      <c r="E32" s="2" t="s">
        <v>46</v>
      </c>
      <c r="G32" s="13">
        <f>(K23/360)*D11</f>
        <v>1319.0666666666666</v>
      </c>
      <c r="H32" s="67" t="s">
        <v>24</v>
      </c>
      <c r="I32" s="66">
        <f>D11</f>
        <v>240</v>
      </c>
      <c r="J32" s="66" t="s">
        <v>21</v>
      </c>
    </row>
    <row r="33" spans="1:11" x14ac:dyDescent="0.3">
      <c r="E33" s="2" t="s">
        <v>47</v>
      </c>
      <c r="G33" s="13">
        <f>(G27/360)*D11</f>
        <v>2850</v>
      </c>
      <c r="H33" s="67" t="s">
        <v>24</v>
      </c>
      <c r="I33" s="66">
        <f>D11</f>
        <v>240</v>
      </c>
      <c r="J33" s="66" t="s">
        <v>21</v>
      </c>
    </row>
    <row r="34" spans="1:11" x14ac:dyDescent="0.3">
      <c r="E34" s="46" t="s">
        <v>48</v>
      </c>
      <c r="F34" s="46"/>
      <c r="G34" s="47">
        <f>G32+G33</f>
        <v>4169.0666666666666</v>
      </c>
      <c r="I34" s="66"/>
      <c r="J34" s="66"/>
    </row>
    <row r="36" spans="1:11" hidden="1" x14ac:dyDescent="0.3">
      <c r="E36" s="18" t="s">
        <v>2</v>
      </c>
      <c r="F36" s="18"/>
      <c r="G36" s="19">
        <f>G27</f>
        <v>4275</v>
      </c>
    </row>
    <row r="37" spans="1:11" x14ac:dyDescent="0.3">
      <c r="E37" s="48" t="s">
        <v>49</v>
      </c>
      <c r="F37" s="48"/>
      <c r="G37" s="49">
        <f>G29+G34</f>
        <v>8444.0666666666657</v>
      </c>
    </row>
    <row r="38" spans="1:11" hidden="1" x14ac:dyDescent="0.3">
      <c r="E38" s="2" t="s">
        <v>4</v>
      </c>
      <c r="G38" s="13">
        <f>G29</f>
        <v>4275</v>
      </c>
      <c r="H38" s="15"/>
    </row>
    <row r="39" spans="1:11" hidden="1" x14ac:dyDescent="0.3">
      <c r="E39" s="2" t="s">
        <v>3</v>
      </c>
      <c r="G39" s="13">
        <f>G36</f>
        <v>4275</v>
      </c>
      <c r="H39" s="17" t="s">
        <v>5</v>
      </c>
    </row>
    <row r="40" spans="1:11" hidden="1" x14ac:dyDescent="0.3">
      <c r="E40" s="2" t="s">
        <v>22</v>
      </c>
      <c r="G40" s="13">
        <f>G34</f>
        <v>4169.0666666666666</v>
      </c>
      <c r="H40" s="17" t="s">
        <v>5</v>
      </c>
    </row>
    <row r="41" spans="1:11" ht="28.8" hidden="1" x14ac:dyDescent="0.3">
      <c r="E41" s="20" t="s">
        <v>25</v>
      </c>
      <c r="F41" s="20"/>
      <c r="G41" s="16">
        <f>G38-G39-G40</f>
        <v>-4169.0666666666666</v>
      </c>
      <c r="H41" s="17" t="s">
        <v>6</v>
      </c>
    </row>
    <row r="44" spans="1:11" ht="18" x14ac:dyDescent="0.35">
      <c r="B44" s="1" t="s">
        <v>53</v>
      </c>
    </row>
    <row r="45" spans="1:11" x14ac:dyDescent="0.3">
      <c r="B45" s="93" t="s">
        <v>39</v>
      </c>
      <c r="C45" s="93"/>
      <c r="D45" s="24" t="s">
        <v>28</v>
      </c>
      <c r="E45" s="14"/>
      <c r="F45" s="14"/>
      <c r="G45" s="24" t="s">
        <v>38</v>
      </c>
    </row>
    <row r="46" spans="1:11" x14ac:dyDescent="0.3">
      <c r="B46" s="59" t="s">
        <v>40</v>
      </c>
      <c r="D46" s="34" t="s">
        <v>31</v>
      </c>
      <c r="G46" s="11">
        <f>Dati!H5</f>
        <v>2249.2608333333333</v>
      </c>
    </row>
    <row r="47" spans="1:11" ht="15.6" x14ac:dyDescent="0.3">
      <c r="B47" s="59" t="s">
        <v>41</v>
      </c>
      <c r="D47" s="42" t="s">
        <v>33</v>
      </c>
      <c r="G47" s="11">
        <f>IF(D47=Dati!C5,(Dati!E5),IF(D47=Dati!C6,(Dati!E6),IF(D47=Dati!C7,(Dati!E7),IF(D47=Dati!C8,(Dati!E8),IF(D47=Dati!C9,(Dati!E9),IF(D47=Dati!C10,(Dati!E10),0))))))</f>
        <v>2012.4375</v>
      </c>
      <c r="K47" s="79"/>
    </row>
    <row r="48" spans="1:11" x14ac:dyDescent="0.3">
      <c r="A48" s="14" t="s">
        <v>15</v>
      </c>
      <c r="B48" s="21" t="s">
        <v>74</v>
      </c>
      <c r="C48" s="21"/>
      <c r="D48" s="21"/>
      <c r="E48" s="21"/>
      <c r="F48" s="21"/>
      <c r="G48" s="45">
        <f>G46-G47</f>
        <v>236.82333333333327</v>
      </c>
      <c r="H48" s="66" t="s">
        <v>75</v>
      </c>
      <c r="I48" s="14"/>
    </row>
    <row r="49" spans="1:10" x14ac:dyDescent="0.3">
      <c r="A49" s="14" t="s">
        <v>15</v>
      </c>
      <c r="B49" s="21" t="s">
        <v>73</v>
      </c>
      <c r="C49" s="21"/>
      <c r="D49" s="21"/>
      <c r="E49" s="21"/>
      <c r="F49" s="21"/>
      <c r="G49" s="45">
        <f>(G48/12)</f>
        <v>19.735277777777771</v>
      </c>
      <c r="H49" s="66" t="s">
        <v>75</v>
      </c>
      <c r="I49" s="14"/>
    </row>
    <row r="50" spans="1:10" x14ac:dyDescent="0.3">
      <c r="A50" s="14" t="s">
        <v>5</v>
      </c>
      <c r="B50" s="57" t="s">
        <v>65</v>
      </c>
      <c r="C50" s="21"/>
      <c r="D50" s="42" t="s">
        <v>62</v>
      </c>
      <c r="E50" s="21"/>
      <c r="F50" s="21"/>
      <c r="G50" s="45">
        <f>IF(D50=Dati!D13,(Dati!E13),IF(D50=Dati!D14,(Dati!F14),IF(D50=Dati!D15,(Dati!F15),0)))</f>
        <v>0</v>
      </c>
      <c r="H50" s="66" t="s">
        <v>75</v>
      </c>
      <c r="I50" s="14"/>
    </row>
    <row r="51" spans="1:10" x14ac:dyDescent="0.3">
      <c r="A51" s="14"/>
      <c r="B51" s="57"/>
      <c r="C51" s="21"/>
      <c r="D51" s="58"/>
      <c r="E51" s="21"/>
      <c r="F51" s="21"/>
      <c r="G51" s="81">
        <f>((G48/30)*I52)+((G49/30)*I52)-((G50/30)*I52)</f>
        <v>2052.4688888888882</v>
      </c>
    </row>
    <row r="52" spans="1:10" x14ac:dyDescent="0.3">
      <c r="E52" s="35" t="s">
        <v>69</v>
      </c>
      <c r="F52" s="35"/>
      <c r="G52" s="80">
        <f>IF(G51&gt;0,G51,0)</f>
        <v>2052.4688888888882</v>
      </c>
      <c r="H52" s="67" t="s">
        <v>24</v>
      </c>
      <c r="I52" s="67">
        <f>D11</f>
        <v>240</v>
      </c>
      <c r="J52" s="66" t="s">
        <v>21</v>
      </c>
    </row>
    <row r="53" spans="1:10" x14ac:dyDescent="0.3">
      <c r="E53" s="60"/>
      <c r="F53" s="60"/>
      <c r="G53" s="12"/>
      <c r="H53" s="14"/>
      <c r="I53" s="14"/>
    </row>
    <row r="54" spans="1:10" s="61" customFormat="1" ht="18" hidden="1" customHeight="1" thickBot="1" x14ac:dyDescent="0.35">
      <c r="E54" s="106" t="s">
        <v>66</v>
      </c>
      <c r="F54" s="107"/>
      <c r="G54" s="78" t="s">
        <v>67</v>
      </c>
      <c r="H54" s="62"/>
      <c r="I54" s="62"/>
    </row>
    <row r="55" spans="1:10" s="61" customFormat="1" ht="18" hidden="1" customHeight="1" x14ac:dyDescent="0.3">
      <c r="E55" s="108" t="s">
        <v>68</v>
      </c>
      <c r="F55" s="109"/>
      <c r="G55" s="63">
        <f>G29</f>
        <v>4275</v>
      </c>
      <c r="H55" s="62"/>
      <c r="I55" s="62"/>
    </row>
    <row r="56" spans="1:10" s="61" customFormat="1" ht="18" hidden="1" customHeight="1" x14ac:dyDescent="0.3">
      <c r="E56" s="110" t="s">
        <v>72</v>
      </c>
      <c r="F56" s="111"/>
      <c r="G56" s="64">
        <f>G34</f>
        <v>4169.0666666666666</v>
      </c>
    </row>
    <row r="57" spans="1:10" s="61" customFormat="1" ht="18" hidden="1" customHeight="1" x14ac:dyDescent="0.3">
      <c r="E57" s="110" t="s">
        <v>69</v>
      </c>
      <c r="F57" s="111"/>
      <c r="G57" s="64">
        <f>G52</f>
        <v>2052.4688888888882</v>
      </c>
    </row>
    <row r="58" spans="1:10" s="61" customFormat="1" ht="18" hidden="1" customHeight="1" thickBot="1" x14ac:dyDescent="0.35">
      <c r="E58" s="112" t="s">
        <v>70</v>
      </c>
      <c r="F58" s="113"/>
      <c r="G58" s="65">
        <f>SUM(G55:G57)</f>
        <v>10496.535555555554</v>
      </c>
    </row>
    <row r="59" spans="1:10" ht="18" hidden="1" x14ac:dyDescent="0.35">
      <c r="B59" s="1" t="s">
        <v>57</v>
      </c>
    </row>
    <row r="60" spans="1:10" hidden="1" x14ac:dyDescent="0.3">
      <c r="B60" s="93" t="s">
        <v>39</v>
      </c>
      <c r="C60" s="93"/>
      <c r="D60" s="24" t="s">
        <v>28</v>
      </c>
      <c r="E60" s="14"/>
      <c r="F60" s="14"/>
      <c r="G60" s="24" t="s">
        <v>38</v>
      </c>
    </row>
    <row r="61" spans="1:10" hidden="1" x14ac:dyDescent="0.3">
      <c r="B61" s="2" t="s">
        <v>40</v>
      </c>
      <c r="D61" s="34" t="s">
        <v>31</v>
      </c>
      <c r="G61" s="11">
        <f>Dati!H5</f>
        <v>2249.2608333333333</v>
      </c>
    </row>
    <row r="62" spans="1:10" hidden="1" x14ac:dyDescent="0.3">
      <c r="B62" s="2" t="s">
        <v>41</v>
      </c>
      <c r="D62" s="42" t="s">
        <v>32</v>
      </c>
      <c r="G62" s="11">
        <f>IF(D62=Dati!C5,(Dati!E5),IF(D62=Dati!C6,(Dati!E6),IF(D62=Dati!C7,(Dati!E7),IF(D62=Dati!C8,(Dati!E8),IF(D62=Dati!C9,(Dati!E9),IF(D62=Dati!C10,(Dati!E10),0))))))</f>
        <v>1885.2933333333333</v>
      </c>
    </row>
    <row r="63" spans="1:10" hidden="1" x14ac:dyDescent="0.3">
      <c r="B63" s="21" t="s">
        <v>42</v>
      </c>
      <c r="C63" s="21"/>
      <c r="D63" s="21"/>
      <c r="E63" s="21"/>
      <c r="F63" s="21"/>
      <c r="G63" s="45">
        <f>G61-G62</f>
        <v>363.96749999999997</v>
      </c>
    </row>
    <row r="64" spans="1:10" hidden="1" x14ac:dyDescent="0.3">
      <c r="E64" s="35" t="s">
        <v>58</v>
      </c>
      <c r="F64" s="35"/>
      <c r="G64" s="19">
        <f>G63/360*I64</f>
        <v>242.64499999999998</v>
      </c>
      <c r="H64" s="14" t="s">
        <v>24</v>
      </c>
      <c r="I64" s="14">
        <f>D11</f>
        <v>240</v>
      </c>
      <c r="J64" s="2" t="s">
        <v>21</v>
      </c>
    </row>
    <row r="68" spans="2:7" x14ac:dyDescent="0.3">
      <c r="B68" s="58" t="s">
        <v>43</v>
      </c>
      <c r="C68" s="91"/>
      <c r="G68" s="44" t="s">
        <v>44</v>
      </c>
    </row>
    <row r="69" spans="2:7" x14ac:dyDescent="0.3">
      <c r="G69" s="43"/>
    </row>
    <row r="71" spans="2:7" x14ac:dyDescent="0.3">
      <c r="B71" s="89" t="s">
        <v>83</v>
      </c>
    </row>
    <row r="72" spans="2:7" x14ac:dyDescent="0.3">
      <c r="B72" s="92" t="s">
        <v>71</v>
      </c>
    </row>
    <row r="73" spans="2:7" hidden="1" x14ac:dyDescent="0.3">
      <c r="B73" s="92" t="s">
        <v>76</v>
      </c>
    </row>
    <row r="74" spans="2:7" x14ac:dyDescent="0.3">
      <c r="B74" s="92" t="s">
        <v>95</v>
      </c>
    </row>
  </sheetData>
  <mergeCells count="27">
    <mergeCell ref="B5:E5"/>
    <mergeCell ref="B45:C45"/>
    <mergeCell ref="B13:B19"/>
    <mergeCell ref="C13:K13"/>
    <mergeCell ref="C14:G14"/>
    <mergeCell ref="I14:J14"/>
    <mergeCell ref="C15:G15"/>
    <mergeCell ref="I15:J15"/>
    <mergeCell ref="I16:J16"/>
    <mergeCell ref="C17:G17"/>
    <mergeCell ref="I17:J17"/>
    <mergeCell ref="C18:G18"/>
    <mergeCell ref="I18:J18"/>
    <mergeCell ref="C16:G16"/>
    <mergeCell ref="C19:J19"/>
    <mergeCell ref="C20:K20"/>
    <mergeCell ref="B60:C60"/>
    <mergeCell ref="C21:J21"/>
    <mergeCell ref="C22:G22"/>
    <mergeCell ref="C23:J23"/>
    <mergeCell ref="C24:J24"/>
    <mergeCell ref="B21:B24"/>
    <mergeCell ref="E54:F54"/>
    <mergeCell ref="E55:F55"/>
    <mergeCell ref="E56:F56"/>
    <mergeCell ref="E57:F57"/>
    <mergeCell ref="E58:F58"/>
  </mergeCells>
  <phoneticPr fontId="2" type="noConversion"/>
  <conditionalFormatting sqref="B68">
    <cfRule type="cellIs" dxfId="7" priority="5" stopIfTrue="1" operator="greaterThan">
      <formula>0</formula>
    </cfRule>
  </conditionalFormatting>
  <conditionalFormatting sqref="B7:C11">
    <cfRule type="cellIs" dxfId="6" priority="7" stopIfTrue="1" operator="greaterThan">
      <formula>0</formula>
    </cfRule>
  </conditionalFormatting>
  <conditionalFormatting sqref="D47">
    <cfRule type="cellIs" dxfId="5" priority="6" stopIfTrue="1" operator="greaterThan">
      <formula>0</formula>
    </cfRule>
  </conditionalFormatting>
  <conditionalFormatting sqref="D50:D51">
    <cfRule type="cellIs" dxfId="4" priority="1" stopIfTrue="1" operator="greaterThan">
      <formula>0</formula>
    </cfRule>
  </conditionalFormatting>
  <conditionalFormatting sqref="D62">
    <cfRule type="cellIs" dxfId="3" priority="2" stopIfTrue="1" operator="greaterThan">
      <formula>0</formula>
    </cfRule>
  </conditionalFormatting>
  <conditionalFormatting sqref="G28">
    <cfRule type="cellIs" dxfId="2" priority="3" stopIfTrue="1" operator="greaterThan">
      <formula>0</formula>
    </cfRule>
  </conditionalFormatting>
  <conditionalFormatting sqref="G68:G69">
    <cfRule type="cellIs" dxfId="1" priority="4" stopIfTrue="1" operator="greaterThan">
      <formula>0</formula>
    </cfRule>
  </conditionalFormatting>
  <conditionalFormatting sqref="H14:H18">
    <cfRule type="cellIs" dxfId="0" priority="8" stopIfTrue="1" operator="greaterThan">
      <formula>0</formula>
    </cfRule>
  </conditionalFormatting>
  <printOptions horizontalCentered="1"/>
  <pageMargins left="0.23622047244094491" right="0.23622047244094491" top="0.55118110236220474" bottom="0.55118110236220474" header="0.31496062992125984" footer="0.31496062992125984"/>
  <pageSetup paperSize="9" scale="77" orientation="portrait" r:id="rId1"/>
  <ignoredErrors>
    <ignoredError sqref="G37" formula="1"/>
    <ignoredError sqref="D62" twoDigitTextYear="1"/>
    <ignoredError sqref="I52" evalErro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Dati!$C$5:$C$10</xm:f>
          </x14:formula1>
          <xm:sqref>D47 D62</xm:sqref>
        </x14:dataValidation>
        <x14:dataValidation type="list" allowBlank="1" showInputMessage="1" showErrorMessage="1" xr:uid="{00000000-0002-0000-0000-000001000000}">
          <x14:formula1>
            <xm:f>Dati!$D$13:$D$15</xm:f>
          </x14:formula1>
          <xm:sqref>D50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C35F5-9089-4207-954F-DE4356E37AB1}">
  <sheetPr>
    <pageSetUpPr fitToPage="1"/>
  </sheetPr>
  <dimension ref="A2:D13"/>
  <sheetViews>
    <sheetView tabSelected="1" workbookViewId="0">
      <selection activeCell="C17" sqref="C17"/>
    </sheetView>
  </sheetViews>
  <sheetFormatPr defaultRowHeight="14.4" x14ac:dyDescent="0.3"/>
  <cols>
    <col min="1" max="1" width="3.77734375" customWidth="1"/>
    <col min="2" max="2" width="58.44140625" bestFit="1" customWidth="1"/>
    <col min="3" max="3" width="22.77734375" customWidth="1"/>
  </cols>
  <sheetData>
    <row r="2" spans="1:4" ht="25.05" customHeight="1" x14ac:dyDescent="0.3">
      <c r="A2" s="153" t="s">
        <v>86</v>
      </c>
      <c r="B2" s="153"/>
      <c r="C2" s="153"/>
      <c r="D2" s="153"/>
    </row>
    <row r="3" spans="1:4" x14ac:dyDescent="0.3">
      <c r="A3" s="154"/>
      <c r="B3" s="153" t="s">
        <v>87</v>
      </c>
      <c r="C3" s="153"/>
      <c r="D3" s="2"/>
    </row>
    <row r="4" spans="1:4" ht="15" thickBot="1" x14ac:dyDescent="0.35"/>
    <row r="5" spans="1:4" ht="19.95" customHeight="1" thickBot="1" x14ac:dyDescent="0.35">
      <c r="B5" s="90" t="s">
        <v>88</v>
      </c>
      <c r="C5" s="78" t="s">
        <v>67</v>
      </c>
    </row>
    <row r="6" spans="1:4" ht="19.95" customHeight="1" thickBot="1" x14ac:dyDescent="0.35">
      <c r="B6" s="151" t="s">
        <v>90</v>
      </c>
      <c r="C6" s="152">
        <f>IF('anno 2026'!K19=0,'anno 2027'!K19,'anno 2026'!K19)</f>
        <v>4275</v>
      </c>
    </row>
    <row r="7" spans="1:4" ht="25.05" customHeight="1" thickBot="1" x14ac:dyDescent="0.35">
      <c r="B7" s="145"/>
      <c r="C7" s="146"/>
    </row>
    <row r="8" spans="1:4" ht="19.95" customHeight="1" thickBot="1" x14ac:dyDescent="0.35">
      <c r="B8" s="90" t="s">
        <v>89</v>
      </c>
      <c r="C8" s="78" t="s">
        <v>67</v>
      </c>
    </row>
    <row r="9" spans="1:4" ht="19.95" customHeight="1" x14ac:dyDescent="0.3">
      <c r="B9" s="142" t="s">
        <v>93</v>
      </c>
      <c r="C9" s="143">
        <f>'anno 2026'!G34+'anno 2027'!G34</f>
        <v>6213.5</v>
      </c>
    </row>
    <row r="10" spans="1:4" ht="19.95" customHeight="1" thickBot="1" x14ac:dyDescent="0.35">
      <c r="B10" s="142" t="s">
        <v>92</v>
      </c>
      <c r="C10" s="144">
        <f>'anno 2026'!G52+'anno 2027'!G52</f>
        <v>3061.4566666666674</v>
      </c>
    </row>
    <row r="11" spans="1:4" ht="19.95" customHeight="1" thickBot="1" x14ac:dyDescent="0.35">
      <c r="B11" s="151" t="s">
        <v>91</v>
      </c>
      <c r="C11" s="152">
        <f>C9+C10</f>
        <v>9274.9566666666669</v>
      </c>
    </row>
    <row r="12" spans="1:4" ht="25.05" customHeight="1" thickBot="1" x14ac:dyDescent="0.35">
      <c r="B12" s="147"/>
      <c r="C12" s="148"/>
    </row>
    <row r="13" spans="1:4" ht="19.95" customHeight="1" thickBot="1" x14ac:dyDescent="0.35">
      <c r="B13" s="149" t="s">
        <v>94</v>
      </c>
      <c r="C13" s="150">
        <f>C6+C11</f>
        <v>13549.956666666667</v>
      </c>
    </row>
  </sheetData>
  <mergeCells count="2">
    <mergeCell ref="A2:D2"/>
    <mergeCell ref="B3:C3"/>
  </mergeCells>
  <phoneticPr fontId="2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C2:K30"/>
  <sheetViews>
    <sheetView workbookViewId="0">
      <selection activeCell="D20" sqref="D20"/>
    </sheetView>
  </sheetViews>
  <sheetFormatPr defaultRowHeight="14.4" x14ac:dyDescent="0.3"/>
  <cols>
    <col min="3" max="3" width="9.44140625" style="22" customWidth="1"/>
    <col min="4" max="4" width="25.44140625" style="22" bestFit="1" customWidth="1"/>
    <col min="5" max="5" width="23.5546875" style="22" customWidth="1"/>
    <col min="6" max="6" width="9.44140625" customWidth="1"/>
    <col min="7" max="8" width="23.5546875" customWidth="1"/>
    <col min="9" max="9" width="23.44140625" bestFit="1" customWidth="1"/>
    <col min="10" max="10" width="16.77734375" bestFit="1" customWidth="1"/>
  </cols>
  <sheetData>
    <row r="2" spans="3:11" x14ac:dyDescent="0.3">
      <c r="F2" s="140" t="s">
        <v>84</v>
      </c>
    </row>
    <row r="3" spans="3:11" ht="15" thickBot="1" x14ac:dyDescent="0.35">
      <c r="C3" s="93" t="s">
        <v>37</v>
      </c>
      <c r="D3" s="93"/>
      <c r="E3" s="93"/>
      <c r="F3" s="93" t="s">
        <v>7</v>
      </c>
      <c r="G3" s="93"/>
      <c r="H3" s="93"/>
      <c r="I3" s="127" t="s">
        <v>54</v>
      </c>
      <c r="J3" s="128"/>
      <c r="K3" s="50"/>
    </row>
    <row r="4" spans="3:11" ht="15" thickBot="1" x14ac:dyDescent="0.35">
      <c r="C4" s="137" t="s">
        <v>28</v>
      </c>
      <c r="D4" s="138" t="s">
        <v>29</v>
      </c>
      <c r="E4" s="139" t="s">
        <v>30</v>
      </c>
      <c r="F4" s="137" t="s">
        <v>28</v>
      </c>
      <c r="G4" s="138" t="s">
        <v>29</v>
      </c>
      <c r="H4" s="139" t="s">
        <v>30</v>
      </c>
      <c r="I4" s="137" t="s">
        <v>56</v>
      </c>
      <c r="J4" s="139" t="s">
        <v>55</v>
      </c>
    </row>
    <row r="5" spans="3:11" x14ac:dyDescent="0.3">
      <c r="C5" s="31" t="s">
        <v>31</v>
      </c>
      <c r="D5" s="32">
        <v>20606.439999999999</v>
      </c>
      <c r="E5" s="33">
        <f>D5/12</f>
        <v>1717.2033333333331</v>
      </c>
      <c r="F5" s="31" t="s">
        <v>31</v>
      </c>
      <c r="G5" s="32">
        <v>26991.13</v>
      </c>
      <c r="H5" s="33">
        <f>G5/12</f>
        <v>2249.2608333333333</v>
      </c>
      <c r="I5" s="132">
        <f>G5-D5</f>
        <v>6384.6900000000023</v>
      </c>
      <c r="J5" s="136">
        <f>I5/360</f>
        <v>17.735250000000008</v>
      </c>
    </row>
    <row r="6" spans="3:11" x14ac:dyDescent="0.3">
      <c r="C6" s="25" t="s">
        <v>32</v>
      </c>
      <c r="D6" s="26">
        <v>22623.52</v>
      </c>
      <c r="E6" s="27">
        <f t="shared" ref="E6:E10" si="0">D6/12</f>
        <v>1885.2933333333333</v>
      </c>
      <c r="F6" s="31" t="s">
        <v>31</v>
      </c>
      <c r="G6" s="32">
        <v>30098.12</v>
      </c>
      <c r="H6" s="33">
        <f t="shared" ref="H6:H10" si="1">G6/12</f>
        <v>2508.1766666666667</v>
      </c>
      <c r="I6" s="132">
        <f t="shared" ref="I6:I10" si="2">G6-D6</f>
        <v>7474.5999999999985</v>
      </c>
      <c r="J6" s="133">
        <f t="shared" ref="J6:J10" si="3">I6/360</f>
        <v>20.762777777777774</v>
      </c>
    </row>
    <row r="7" spans="3:11" x14ac:dyDescent="0.3">
      <c r="C7" s="25" t="s">
        <v>33</v>
      </c>
      <c r="D7" s="26">
        <v>24149.25</v>
      </c>
      <c r="E7" s="27">
        <f t="shared" si="0"/>
        <v>2012.4375</v>
      </c>
      <c r="F7" s="31" t="s">
        <v>31</v>
      </c>
      <c r="G7" s="32">
        <v>32868.04</v>
      </c>
      <c r="H7" s="33">
        <f t="shared" si="1"/>
        <v>2739.0033333333336</v>
      </c>
      <c r="I7" s="132">
        <f t="shared" si="2"/>
        <v>8718.7900000000009</v>
      </c>
      <c r="J7" s="133">
        <f t="shared" si="3"/>
        <v>24.218861111111114</v>
      </c>
    </row>
    <row r="8" spans="3:11" x14ac:dyDescent="0.3">
      <c r="C8" s="25" t="s">
        <v>34</v>
      </c>
      <c r="D8" s="26">
        <v>25656.42</v>
      </c>
      <c r="E8" s="27">
        <f t="shared" si="0"/>
        <v>2138.0349999999999</v>
      </c>
      <c r="F8" s="31" t="s">
        <v>31</v>
      </c>
      <c r="G8" s="32">
        <v>35832.410000000003</v>
      </c>
      <c r="H8" s="33">
        <f t="shared" si="1"/>
        <v>2986.0341666666668</v>
      </c>
      <c r="I8" s="132">
        <f t="shared" si="2"/>
        <v>10175.990000000005</v>
      </c>
      <c r="J8" s="133">
        <f t="shared" si="3"/>
        <v>28.266638888888902</v>
      </c>
    </row>
    <row r="9" spans="3:11" x14ac:dyDescent="0.3">
      <c r="C9" s="25" t="s">
        <v>35</v>
      </c>
      <c r="D9" s="26">
        <v>26748.58</v>
      </c>
      <c r="E9" s="27">
        <f t="shared" si="0"/>
        <v>2229.0483333333336</v>
      </c>
      <c r="F9" s="31" t="s">
        <v>31</v>
      </c>
      <c r="G9" s="32">
        <v>38923.089999999997</v>
      </c>
      <c r="H9" s="33">
        <f t="shared" si="1"/>
        <v>3243.5908333333332</v>
      </c>
      <c r="I9" s="132">
        <f t="shared" si="2"/>
        <v>12174.509999999995</v>
      </c>
      <c r="J9" s="133">
        <f t="shared" si="3"/>
        <v>33.81808333333332</v>
      </c>
    </row>
    <row r="10" spans="3:11" ht="15" thickBot="1" x14ac:dyDescent="0.35">
      <c r="C10" s="28" t="s">
        <v>36</v>
      </c>
      <c r="D10" s="29">
        <v>27586.61</v>
      </c>
      <c r="E10" s="30">
        <f t="shared" si="0"/>
        <v>2298.8841666666667</v>
      </c>
      <c r="F10" s="129" t="s">
        <v>31</v>
      </c>
      <c r="G10" s="130">
        <v>41935.22</v>
      </c>
      <c r="H10" s="131">
        <f t="shared" si="1"/>
        <v>3494.6016666666669</v>
      </c>
      <c r="I10" s="134">
        <f t="shared" si="2"/>
        <v>14348.61</v>
      </c>
      <c r="J10" s="135">
        <f t="shared" si="3"/>
        <v>39.857250000000001</v>
      </c>
    </row>
    <row r="11" spans="3:11" ht="15" thickBot="1" x14ac:dyDescent="0.35">
      <c r="C11" s="23"/>
    </row>
    <row r="12" spans="3:11" x14ac:dyDescent="0.3">
      <c r="C12" s="23"/>
      <c r="D12" s="53" t="s">
        <v>59</v>
      </c>
      <c r="E12" s="54" t="s">
        <v>60</v>
      </c>
      <c r="F12" s="55" t="s">
        <v>61</v>
      </c>
    </row>
    <row r="13" spans="3:11" x14ac:dyDescent="0.3">
      <c r="C13"/>
      <c r="D13" s="51" t="s">
        <v>62</v>
      </c>
      <c r="E13" s="26">
        <v>0</v>
      </c>
      <c r="F13" s="56">
        <v>0</v>
      </c>
    </row>
    <row r="14" spans="3:11" x14ac:dyDescent="0.3">
      <c r="C14" s="23"/>
      <c r="D14" s="51" t="s">
        <v>63</v>
      </c>
      <c r="E14" s="26">
        <v>1300</v>
      </c>
      <c r="F14" s="82">
        <f>E14/12</f>
        <v>108.33333333333333</v>
      </c>
    </row>
    <row r="15" spans="3:11" ht="15" thickBot="1" x14ac:dyDescent="0.35">
      <c r="C15" s="23"/>
      <c r="D15" s="52" t="s">
        <v>64</v>
      </c>
      <c r="E15" s="29">
        <v>2000</v>
      </c>
      <c r="F15" s="83">
        <f>E15/12</f>
        <v>166.66666666666666</v>
      </c>
    </row>
    <row r="16" spans="3:11" x14ac:dyDescent="0.3">
      <c r="C16" s="23"/>
      <c r="D16" s="14"/>
      <c r="E16" s="14"/>
    </row>
    <row r="17" spans="3:10" x14ac:dyDescent="0.3">
      <c r="C17" s="23"/>
      <c r="F17" s="140" t="s">
        <v>85</v>
      </c>
    </row>
    <row r="18" spans="3:10" ht="15" thickBot="1" x14ac:dyDescent="0.35">
      <c r="C18" s="93" t="s">
        <v>37</v>
      </c>
      <c r="D18" s="93"/>
      <c r="E18" s="93"/>
      <c r="F18" s="93" t="s">
        <v>7</v>
      </c>
      <c r="G18" s="93"/>
      <c r="H18" s="93"/>
      <c r="I18" s="127" t="s">
        <v>54</v>
      </c>
      <c r="J18" s="128"/>
    </row>
    <row r="19" spans="3:10" ht="15" thickBot="1" x14ac:dyDescent="0.35">
      <c r="C19" s="137" t="s">
        <v>28</v>
      </c>
      <c r="D19" s="138" t="s">
        <v>29</v>
      </c>
      <c r="E19" s="139" t="s">
        <v>30</v>
      </c>
      <c r="F19" s="137" t="s">
        <v>28</v>
      </c>
      <c r="G19" s="138" t="s">
        <v>29</v>
      </c>
      <c r="H19" s="139" t="s">
        <v>30</v>
      </c>
      <c r="I19" s="137" t="s">
        <v>56</v>
      </c>
      <c r="J19" s="139" t="s">
        <v>55</v>
      </c>
    </row>
    <row r="20" spans="3:10" x14ac:dyDescent="0.3">
      <c r="C20" s="31" t="s">
        <v>31</v>
      </c>
      <c r="D20" s="32">
        <v>20260</v>
      </c>
      <c r="E20" s="33">
        <f>D20/12</f>
        <v>1688.3333333333333</v>
      </c>
      <c r="F20" s="31" t="s">
        <v>31</v>
      </c>
      <c r="G20" s="32">
        <v>26537.29</v>
      </c>
      <c r="H20" s="33">
        <f>G20/12</f>
        <v>2211.4408333333336</v>
      </c>
      <c r="I20" s="132">
        <f>G20-D20</f>
        <v>6277.2900000000009</v>
      </c>
      <c r="J20" s="136">
        <f>I20/360</f>
        <v>17.436916666666669</v>
      </c>
    </row>
    <row r="21" spans="3:10" x14ac:dyDescent="0.3">
      <c r="C21" s="25" t="s">
        <v>32</v>
      </c>
      <c r="D21" s="26">
        <v>22243.119999999999</v>
      </c>
      <c r="E21" s="27">
        <f t="shared" ref="E21:E25" si="4">D21/12</f>
        <v>1853.5933333333332</v>
      </c>
      <c r="F21" s="31" t="s">
        <v>31</v>
      </c>
      <c r="G21" s="32">
        <v>29592.080000000002</v>
      </c>
      <c r="H21" s="33">
        <f t="shared" ref="H21:H25" si="5">G21/12</f>
        <v>2466.0066666666667</v>
      </c>
      <c r="I21" s="132">
        <f t="shared" ref="I21:I25" si="6">G21-D21</f>
        <v>7348.9600000000028</v>
      </c>
      <c r="J21" s="133">
        <f t="shared" ref="J21:J25" si="7">I21/360</f>
        <v>20.413777777777785</v>
      </c>
    </row>
    <row r="22" spans="3:10" x14ac:dyDescent="0.3">
      <c r="C22" s="25" t="s">
        <v>33</v>
      </c>
      <c r="D22" s="26">
        <v>23743.17</v>
      </c>
      <c r="E22" s="27">
        <f t="shared" si="4"/>
        <v>1978.5974999999999</v>
      </c>
      <c r="F22" s="31" t="s">
        <v>31</v>
      </c>
      <c r="G22" s="32">
        <v>32315.439999999999</v>
      </c>
      <c r="H22" s="33">
        <f t="shared" si="5"/>
        <v>2692.9533333333334</v>
      </c>
      <c r="I22" s="132">
        <f t="shared" si="6"/>
        <v>8572.27</v>
      </c>
      <c r="J22" s="133">
        <f t="shared" si="7"/>
        <v>23.811861111111114</v>
      </c>
    </row>
    <row r="23" spans="3:10" x14ac:dyDescent="0.3">
      <c r="C23" s="25" t="s">
        <v>34</v>
      </c>
      <c r="D23" s="26">
        <v>25225.02</v>
      </c>
      <c r="E23" s="27">
        <f t="shared" si="4"/>
        <v>2102.085</v>
      </c>
      <c r="F23" s="31" t="s">
        <v>31</v>
      </c>
      <c r="G23" s="32">
        <v>35229.89</v>
      </c>
      <c r="H23" s="33">
        <f t="shared" si="5"/>
        <v>2935.8241666666668</v>
      </c>
      <c r="I23" s="132">
        <f t="shared" si="6"/>
        <v>10004.869999999999</v>
      </c>
      <c r="J23" s="133">
        <f t="shared" si="7"/>
        <v>27.791305555555553</v>
      </c>
    </row>
    <row r="24" spans="3:10" x14ac:dyDescent="0.3">
      <c r="C24" s="25" t="s">
        <v>35</v>
      </c>
      <c r="D24" s="26">
        <v>26298.82</v>
      </c>
      <c r="E24" s="27">
        <f t="shared" si="4"/>
        <v>2191.5683333333332</v>
      </c>
      <c r="F24" s="31" t="s">
        <v>31</v>
      </c>
      <c r="G24" s="32">
        <v>38268.61</v>
      </c>
      <c r="H24" s="33">
        <f t="shared" si="5"/>
        <v>3189.0508333333332</v>
      </c>
      <c r="I24" s="132">
        <f t="shared" si="6"/>
        <v>11969.79</v>
      </c>
      <c r="J24" s="133">
        <f t="shared" si="7"/>
        <v>33.249416666666669</v>
      </c>
    </row>
    <row r="25" spans="3:10" ht="15" thickBot="1" x14ac:dyDescent="0.35">
      <c r="C25" s="28" t="s">
        <v>36</v>
      </c>
      <c r="D25" s="29">
        <v>27122.69</v>
      </c>
      <c r="E25" s="30">
        <f t="shared" si="4"/>
        <v>2260.2241666666664</v>
      </c>
      <c r="F25" s="129" t="s">
        <v>31</v>
      </c>
      <c r="G25" s="130">
        <v>41230.1</v>
      </c>
      <c r="H25" s="131">
        <f t="shared" si="5"/>
        <v>3435.8416666666667</v>
      </c>
      <c r="I25" s="134">
        <f t="shared" si="6"/>
        <v>14107.41</v>
      </c>
      <c r="J25" s="135">
        <f t="shared" si="7"/>
        <v>39.187249999999999</v>
      </c>
    </row>
    <row r="26" spans="3:10" ht="15" thickBot="1" x14ac:dyDescent="0.35">
      <c r="C26" s="23"/>
    </row>
    <row r="27" spans="3:10" x14ac:dyDescent="0.3">
      <c r="C27" s="23"/>
      <c r="D27" s="53" t="s">
        <v>59</v>
      </c>
      <c r="E27" s="54" t="s">
        <v>60</v>
      </c>
      <c r="F27" s="55" t="s">
        <v>61</v>
      </c>
    </row>
    <row r="28" spans="3:10" x14ac:dyDescent="0.3">
      <c r="C28"/>
      <c r="D28" s="51" t="s">
        <v>62</v>
      </c>
      <c r="E28" s="26">
        <v>0</v>
      </c>
      <c r="F28" s="56">
        <v>0</v>
      </c>
    </row>
    <row r="29" spans="3:10" x14ac:dyDescent="0.3">
      <c r="C29" s="23"/>
      <c r="D29" s="51" t="s">
        <v>63</v>
      </c>
      <c r="E29" s="26">
        <v>1300</v>
      </c>
      <c r="F29" s="82">
        <f>E29/12</f>
        <v>108.33333333333333</v>
      </c>
    </row>
    <row r="30" spans="3:10" ht="15" thickBot="1" x14ac:dyDescent="0.35">
      <c r="C30" s="23"/>
      <c r="D30" s="52" t="s">
        <v>64</v>
      </c>
      <c r="E30" s="29">
        <v>2000</v>
      </c>
      <c r="F30" s="83">
        <f>E30/12</f>
        <v>166.66666666666666</v>
      </c>
    </row>
  </sheetData>
  <mergeCells count="6">
    <mergeCell ref="C3:E3"/>
    <mergeCell ref="F3:H3"/>
    <mergeCell ref="I3:J3"/>
    <mergeCell ref="C18:E18"/>
    <mergeCell ref="F18:H18"/>
    <mergeCell ref="I18:J18"/>
  </mergeCells>
  <phoneticPr fontId="2" type="noConversion"/>
  <pageMargins left="0.7" right="0.7" top="0.75" bottom="0.75" header="0.3" footer="0.3"/>
  <ignoredErrors>
    <ignoredError sqref="C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anno 2026</vt:lpstr>
      <vt:lpstr>anno 2027</vt:lpstr>
      <vt:lpstr>RIEPILOGO</vt:lpstr>
      <vt:lpstr>Dati</vt:lpstr>
      <vt:lpstr>'anno 2026'!Area_stampa</vt:lpstr>
      <vt:lpstr>'anno 2027'!Area_stampa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GATTUSO DOMENICO</dc:creator>
  <cp:lastModifiedBy>domenico gattuso</cp:lastModifiedBy>
  <cp:lastPrinted>2026-09-22T18:30:21Z</cp:lastPrinted>
  <dcterms:created xsi:type="dcterms:W3CDTF">2025-08-04T12:29:45Z</dcterms:created>
  <dcterms:modified xsi:type="dcterms:W3CDTF">2026-09-22T18:30:42Z</dcterms:modified>
</cp:coreProperties>
</file>